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dgreer\Downloads\"/>
    </mc:Choice>
  </mc:AlternateContent>
  <xr:revisionPtr revIDLastSave="0" documentId="13_ncr:1_{A749E123-D02A-480C-BAD8-5B1C840372EC}" xr6:coauthVersionLast="45" xr6:coauthVersionMax="45" xr10:uidLastSave="{00000000-0000-0000-0000-000000000000}"/>
  <workbookProtection workbookAlgorithmName="SHA-512" workbookHashValue="26SHGiqxiBPzt6tyt2m/X5TDosuBJu9y2GgzA5ehJnsVyZW515M6CcNRtF4Jd6IMxGZnnD6DAOeNuhBpT4sJbg==" workbookSaltValue="Ksbb35nswbn83EgDY9jBUw==" workbookSpinCount="100000" lockStructure="1"/>
  <bookViews>
    <workbookView xWindow="19090" yWindow="-10770" windowWidth="38620" windowHeight="21820" activeTab="3" xr2:uid="{12E54052-5A7A-45F4-922E-AE03BC9E94CB}"/>
  </bookViews>
  <sheets>
    <sheet name="Using the ROI Calculator" sheetId="1" r:id="rId1"/>
    <sheet name="BENEFITS" sheetId="5" r:id="rId2"/>
    <sheet name="INVESTMENT" sheetId="2" r:id="rId3"/>
    <sheet name="ROI RESULTS" sheetId="4" r:id="rId4"/>
  </sheets>
  <definedNames>
    <definedName name="_xlnm.Print_Area" localSheetId="1">BENEFITS!$A$1:$K$88</definedName>
    <definedName name="Z_2551AFC1_09C7_4CDF_ACBC_8FCAF7D94AB3_.wvu.PrintArea" localSheetId="1" hidden="1">BENEFITS!$A$1:$K$88</definedName>
    <definedName name="Z_E666C825_D159_4D4F_AC64_C82DDA90B3BC_.wvu.PrintArea" localSheetId="1" hidden="1">BENEFITS!$A$1:$K$88</definedName>
  </definedNames>
  <calcPr calcId="191029"/>
  <customWorkbookViews>
    <customWorkbookView name="Roi work book" guid="{2551AFC1-09C7-4CDF-ACBC-8FCAF7D94AB3}" maximized="1" xWindow="-8" yWindow="-8" windowWidth="1936" windowHeight="1056" activeSheetId="5"/>
    <customWorkbookView name="Print Setting" guid="{E666C825-D159-4D4F-AC64-C82DDA90B3BC}" includeHiddenRowCol="0" maximized="1" xWindow="-8" yWindow="-8" windowWidth="1936" windowHeight="1056"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4" l="1"/>
  <c r="D81" i="5" l="1"/>
  <c r="D23" i="4" s="1"/>
  <c r="E81" i="5"/>
  <c r="E23" i="4" s="1"/>
  <c r="F81" i="5"/>
  <c r="F23" i="4" s="1"/>
  <c r="G81" i="5"/>
  <c r="G23" i="4" s="1"/>
  <c r="C81" i="5"/>
  <c r="C23" i="4" s="1"/>
  <c r="C21" i="4"/>
  <c r="C20" i="4"/>
  <c r="D70" i="5"/>
  <c r="D22" i="4" s="1"/>
  <c r="E70" i="5"/>
  <c r="E22" i="4" s="1"/>
  <c r="F70" i="5"/>
  <c r="F22" i="4" s="1"/>
  <c r="G70" i="5"/>
  <c r="G22" i="4" s="1"/>
  <c r="C70" i="5"/>
  <c r="C22" i="4" s="1"/>
  <c r="D44" i="5"/>
  <c r="C56" i="5"/>
  <c r="D55" i="5" s="1"/>
  <c r="F25" i="5"/>
  <c r="F26" i="5"/>
  <c r="F27" i="5"/>
  <c r="F28" i="5"/>
  <c r="F29" i="5"/>
  <c r="F30" i="5"/>
  <c r="F31" i="5"/>
  <c r="F24" i="5"/>
  <c r="C32" i="5"/>
  <c r="F16" i="5" s="1"/>
  <c r="F18" i="5" s="1"/>
  <c r="E32" i="5"/>
  <c r="C45" i="5" s="1"/>
  <c r="G13" i="4"/>
  <c r="F13" i="4"/>
  <c r="D45" i="5" l="1"/>
  <c r="D46" i="5" s="1"/>
  <c r="D20" i="4" s="1"/>
  <c r="E44" i="5"/>
  <c r="D56" i="5"/>
  <c r="F32" i="5"/>
  <c r="G32" i="5" s="1"/>
  <c r="I59" i="2"/>
  <c r="I58" i="2"/>
  <c r="I57" i="2"/>
  <c r="I56" i="2"/>
  <c r="I27" i="2"/>
  <c r="I51" i="2"/>
  <c r="I47" i="2"/>
  <c r="I46" i="2"/>
  <c r="I42" i="2"/>
  <c r="I41" i="2"/>
  <c r="I40" i="2"/>
  <c r="I39" i="2"/>
  <c r="I14" i="2"/>
  <c r="I15" i="2"/>
  <c r="I13" i="2"/>
  <c r="I12" i="2"/>
  <c r="I7" i="2"/>
  <c r="I26" i="2"/>
  <c r="I22" i="2"/>
  <c r="I21" i="2"/>
  <c r="I20" i="2"/>
  <c r="I19" i="2"/>
  <c r="I8" i="2"/>
  <c r="D57" i="5" l="1"/>
  <c r="D21" i="4" s="1"/>
  <c r="G28" i="5"/>
  <c r="I28" i="5" s="1"/>
  <c r="G29" i="5"/>
  <c r="I29" i="5" s="1"/>
  <c r="G30" i="5"/>
  <c r="I30" i="5" s="1"/>
  <c r="F44" i="5"/>
  <c r="E45" i="5"/>
  <c r="E46" i="5" s="1"/>
  <c r="E20" i="4" s="1"/>
  <c r="E55" i="5"/>
  <c r="E56" i="5"/>
  <c r="G27" i="5"/>
  <c r="I27" i="5" s="1"/>
  <c r="G24" i="5"/>
  <c r="I24" i="5" s="1"/>
  <c r="G31" i="5"/>
  <c r="I31" i="5" s="1"/>
  <c r="G26" i="5"/>
  <c r="G25" i="5"/>
  <c r="I25" i="5" s="1"/>
  <c r="I60" i="2"/>
  <c r="I16" i="2"/>
  <c r="C14" i="4" s="1"/>
  <c r="I43" i="2"/>
  <c r="D14" i="4" s="1"/>
  <c r="E14" i="4" s="1"/>
  <c r="F14" i="4" s="1"/>
  <c r="G14" i="4" s="1"/>
  <c r="I28" i="2"/>
  <c r="I52" i="2" s="1"/>
  <c r="I53" i="2" s="1"/>
  <c r="I48" i="2"/>
  <c r="I9" i="2"/>
  <c r="I23" i="2"/>
  <c r="G44" i="5" l="1"/>
  <c r="G45" i="5" s="1"/>
  <c r="G46" i="5" s="1"/>
  <c r="G20" i="4" s="1"/>
  <c r="F45" i="5"/>
  <c r="F46" i="5" s="1"/>
  <c r="F20" i="4" s="1"/>
  <c r="F56" i="5"/>
  <c r="E57" i="5"/>
  <c r="E21" i="4" s="1"/>
  <c r="F55" i="5"/>
  <c r="I26" i="5"/>
  <c r="I32" i="5" s="1"/>
  <c r="I61" i="2"/>
  <c r="D15" i="4" s="1"/>
  <c r="I29" i="2"/>
  <c r="G36" i="5" l="1"/>
  <c r="G19" i="4" s="1"/>
  <c r="D36" i="5"/>
  <c r="D19" i="4" s="1"/>
  <c r="D25" i="4" s="1"/>
  <c r="C36" i="5"/>
  <c r="C19" i="4" s="1"/>
  <c r="C25" i="4" s="1"/>
  <c r="F36" i="5"/>
  <c r="F19" i="4" s="1"/>
  <c r="E36" i="5"/>
  <c r="E19" i="4" s="1"/>
  <c r="E25" i="4" s="1"/>
  <c r="G56" i="5"/>
  <c r="G57" i="5" s="1"/>
  <c r="G21" i="4" s="1"/>
  <c r="F57" i="5"/>
  <c r="F21" i="4" s="1"/>
  <c r="G55" i="5"/>
  <c r="E15" i="4"/>
  <c r="I32" i="2"/>
  <c r="I34" i="2" s="1"/>
  <c r="F25" i="4" l="1"/>
  <c r="G25" i="4"/>
  <c r="C13" i="4"/>
  <c r="C17" i="4" s="1"/>
  <c r="C27" i="4" s="1"/>
  <c r="E13" i="4"/>
  <c r="E17" i="4" s="1"/>
  <c r="D13" i="4"/>
  <c r="D17" i="4" s="1"/>
  <c r="F15" i="4"/>
  <c r="C31" i="4" l="1"/>
  <c r="C33" i="4"/>
  <c r="C30" i="4"/>
  <c r="D27" i="4"/>
  <c r="G15" i="4"/>
  <c r="G17" i="4" s="1"/>
  <c r="F17" i="4"/>
  <c r="D31" i="4" l="1"/>
  <c r="D33" i="4"/>
  <c r="D30" i="4"/>
  <c r="E27" i="4"/>
  <c r="E31" i="4" l="1"/>
  <c r="E33" i="4"/>
  <c r="E30" i="4"/>
  <c r="F27" i="4"/>
  <c r="G27" i="4"/>
  <c r="G31" i="4" l="1"/>
  <c r="G33" i="4"/>
  <c r="F31" i="4"/>
  <c r="F33" i="4"/>
  <c r="F30" i="4"/>
  <c r="G30" i="4" s="1"/>
</calcChain>
</file>

<file path=xl/sharedStrings.xml><?xml version="1.0" encoding="utf-8"?>
<sst xmlns="http://schemas.openxmlformats.org/spreadsheetml/2006/main" count="224" uniqueCount="167">
  <si>
    <t xml:space="preserve">Calculating ROI from Technology investment comes down to 2 variables </t>
  </si>
  <si>
    <t>1/ Figuring the financial value created by the technology</t>
  </si>
  <si>
    <t>2/ The total cost to buy, implement and maintain the software.</t>
  </si>
  <si>
    <t>BENEFIT</t>
  </si>
  <si>
    <t xml:space="preserve">ROI = </t>
  </si>
  <si>
    <t>INVESTMENT</t>
  </si>
  <si>
    <t>Hosting</t>
  </si>
  <si>
    <t xml:space="preserve">2/ Annual cost to maintain software </t>
  </si>
  <si>
    <t>1/ Start up costs</t>
  </si>
  <si>
    <t>Internal implementation costs</t>
  </si>
  <si>
    <t>Fixed Fee</t>
  </si>
  <si>
    <t>Variable</t>
  </si>
  <si>
    <t>Unit</t>
  </si>
  <si>
    <t># units</t>
  </si>
  <si>
    <t>TOTAL</t>
  </si>
  <si>
    <t>$/ unit</t>
  </si>
  <si>
    <t>Hours</t>
  </si>
  <si>
    <t>Data</t>
  </si>
  <si>
    <t>Cost for service provider to assist you with implementation and initial training</t>
  </si>
  <si>
    <t>Time to be invested by your team to work with service provider to implement software</t>
  </si>
  <si>
    <t>Role</t>
  </si>
  <si>
    <t>Sr Management</t>
  </si>
  <si>
    <t>Accounting</t>
  </si>
  <si>
    <t>Operation</t>
  </si>
  <si>
    <t>Field team</t>
  </si>
  <si>
    <t># of staff involved</t>
  </si>
  <si>
    <t># hours estimated</t>
  </si>
  <si>
    <t>Infrastructure</t>
  </si>
  <si>
    <t>$ per unit</t>
  </si>
  <si>
    <t># of users</t>
  </si>
  <si>
    <t>description</t>
  </si>
  <si>
    <t>server setup</t>
  </si>
  <si>
    <t>Blended cost/h (Loaded)</t>
  </si>
  <si>
    <t>First year subscription</t>
  </si>
  <si>
    <t>Initial software investment made to cover one year of service (one time license or subscription)</t>
  </si>
  <si>
    <t>One time fee (Software acquisition)</t>
  </si>
  <si>
    <t>Model</t>
  </si>
  <si>
    <t># licenses</t>
  </si>
  <si>
    <t>Implementation (service provider)</t>
  </si>
  <si>
    <t>One time investment that could be amortized for calculation purpose (Excluded subsc. Fees):</t>
  </si>
  <si>
    <t>Annual cost applied for ROI calc:</t>
  </si>
  <si>
    <t>SaaS model (Subsc. / concurrent)</t>
  </si>
  <si>
    <t>Equipment needed (i.e.: iPad)</t>
  </si>
  <si>
    <t>Equipment maintenance</t>
  </si>
  <si>
    <t>SaaS model (Enterprise license)</t>
  </si>
  <si>
    <t>SaaS model (Subsc./ user)</t>
  </si>
  <si>
    <t>Internal IT support</t>
  </si>
  <si>
    <t>Recurring subscription</t>
  </si>
  <si>
    <t>Mobile data plans</t>
  </si>
  <si>
    <t>Unit cost</t>
  </si>
  <si>
    <t>Unit count</t>
  </si>
  <si>
    <r>
      <t xml:space="preserve">Maintenance/ year </t>
    </r>
    <r>
      <rPr>
        <sz val="8"/>
        <color theme="1"/>
        <rFont val="Calibri"/>
        <family val="2"/>
        <scheme val="minor"/>
      </rPr>
      <t>(Purchased software ~20% acqu. Cost)</t>
    </r>
  </si>
  <si>
    <t>Annual software investment to cover one year of service.</t>
  </si>
  <si>
    <t>Investment to maintain all data systems (servers and mobile)</t>
  </si>
  <si>
    <t>Maintenance contracts</t>
  </si>
  <si>
    <t>Replacement costs (% of initial cost)</t>
  </si>
  <si>
    <t>Equipment</t>
  </si>
  <si>
    <t>iPads</t>
  </si>
  <si>
    <t>Management</t>
  </si>
  <si>
    <t>IT Support</t>
  </si>
  <si>
    <t>Operations Support</t>
  </si>
  <si>
    <t xml:space="preserve">Time to be invested by your team to work with service provider to support software and train </t>
  </si>
  <si>
    <t>Trainer</t>
  </si>
  <si>
    <t># hours estimated/mth</t>
  </si>
  <si>
    <t>Year 1</t>
  </si>
  <si>
    <t>Year 2</t>
  </si>
  <si>
    <t>Year 3</t>
  </si>
  <si>
    <t>Year 4</t>
  </si>
  <si>
    <t>Year 5</t>
  </si>
  <si>
    <t>Subscription</t>
  </si>
  <si>
    <t>Startup costs</t>
  </si>
  <si>
    <t>Amortization period - years (Spread initial cost over a period of time up to 5 years - whole numbers):</t>
  </si>
  <si>
    <t>Other costs</t>
  </si>
  <si>
    <t>Using the tabs bellow you can calculate an estimated ROI</t>
  </si>
  <si>
    <t>3/ ROI RESULTS</t>
  </si>
  <si>
    <t xml:space="preserve">1/ </t>
  </si>
  <si>
    <t>Labor savings</t>
  </si>
  <si>
    <t>This type of savings means doing the same amount of work and doing it with less people therefore reducing overall labor costs.</t>
  </si>
  <si>
    <t>2/</t>
  </si>
  <si>
    <t>Productivity gain</t>
  </si>
  <si>
    <t>Risk mitigation</t>
  </si>
  <si>
    <t>3/</t>
  </si>
  <si>
    <t>4/</t>
  </si>
  <si>
    <t>Estimating</t>
  </si>
  <si>
    <t>Sr. Management</t>
  </si>
  <si>
    <t>Project managers</t>
  </si>
  <si>
    <t>Project engineers</t>
  </si>
  <si>
    <t>Accounting clerks</t>
  </si>
  <si>
    <t>Staff</t>
  </si>
  <si>
    <t># hours saved/ week</t>
  </si>
  <si>
    <t>Average Salary</t>
  </si>
  <si>
    <t>https://spendmenot.com/revenue-per-employee/</t>
  </si>
  <si>
    <t>https://www.bls.gov/iag/tgs/iag23.htm</t>
  </si>
  <si>
    <t>Employee count:</t>
  </si>
  <si>
    <t>Gross profits margin(%):</t>
  </si>
  <si>
    <t>Annual construction volume:</t>
  </si>
  <si>
    <t>Hours per week:</t>
  </si>
  <si>
    <t>Week/ year worked:</t>
  </si>
  <si>
    <t>Hourly cost</t>
  </si>
  <si>
    <t>Hourly productivity</t>
  </si>
  <si>
    <t>% hours applied to productivity</t>
  </si>
  <si>
    <r>
      <t xml:space="preserve">This type of benefit is derived from the time saved being reapplied towards other productive activities. These activities can vary based on each role. For example having an extra 4 hours a week for each PM might mean being able to take on more projects or efficiency gains for estimating and bid management could allow your business to pursue more opportunities or have more confidence in your bids, be more competitive and win more new projects.
</t>
    </r>
    <r>
      <rPr>
        <b/>
        <sz val="11"/>
        <color theme="1"/>
        <rFont val="Calibri"/>
        <family val="2"/>
        <scheme val="minor"/>
      </rPr>
      <t>We use a method based on applying weighted per hour productivity calculation using average revenue per employee x gross profit less hourly wage.</t>
    </r>
  </si>
  <si>
    <t>gross profit/hr.:</t>
  </si>
  <si>
    <t>Superintendents</t>
  </si>
  <si>
    <t>Accounting mgmt.</t>
  </si>
  <si>
    <t>Additional construction volume gains</t>
  </si>
  <si>
    <t>annual benefit</t>
  </si>
  <si>
    <t>growth in %</t>
  </si>
  <si>
    <t>Growth in $</t>
  </si>
  <si>
    <t>Construction volume</t>
  </si>
  <si>
    <t>Ability to take on more projects and win more work. We apply the gross profit calculation to additional construction volume growth. 
You can enter whole dollars or % growth</t>
  </si>
  <si>
    <t>Net  Profit  margin</t>
  </si>
  <si>
    <t>Year 1 (Baseline)</t>
  </si>
  <si>
    <t>Additonal net profit</t>
  </si>
  <si>
    <t>note: we are not adding software costs associated with growth as we are using net profit margin (after all expenses)</t>
  </si>
  <si>
    <t>Workplace benefits</t>
  </si>
  <si>
    <t>By having stronger controls, less conflicts a business is able to run more smoothly, reducing stress and help both retaining employees as well as recruit more easily. This also helps businesses drive more revenue as well as lower turnover.</t>
  </si>
  <si>
    <t>This benefit is derived by the value provided by the  technology to lower your exposure to costs associated  project disputes.  For example having easy access to the information needed relative to documentation needed, reducing lawyer expenses and improving net outcomes of disputes.</t>
  </si>
  <si>
    <t>Turnover and recruiting benefit</t>
  </si>
  <si>
    <t>Estimate of annual turnover %</t>
  </si>
  <si>
    <t>Turnover cost assumption</t>
  </si>
  <si>
    <t>Turnover cost</t>
  </si>
  <si>
    <t xml:space="preserve">Source: </t>
  </si>
  <si>
    <t>https://www.americanprogress.org/wp-content/uploads/2012/11/CostofTurnover.pdf</t>
  </si>
  <si>
    <t>Benefit</t>
  </si>
  <si>
    <t>Data analysis reports estimate that the cost of turnover is ~20% of annual wage plus intangible cost such as loss of the relationships or loss of knowledge of the jobsite. Typical construction companies see turnover around 25% (you can adjust assumptions as you see fit.)</t>
  </si>
  <si>
    <t>https://www.arcadis.com/media/5/D/1/%7B5D16141D-B883-4398-BB35-218023E1F4F6%7DRP_GCDR_AL20190620_Final.pdf</t>
  </si>
  <si>
    <t>https://www.levelset.com/blog/construction-law/</t>
  </si>
  <si>
    <t>Disputes are very common in construction, how much this is costing you varies widely and is difficult to measure. Nonetheless this is a critical benefit provided by many construction softwares. So we used a fairly simple model to help quantifying this compex issue by letting build assumptions of what you estimate is spent on disputes when considering errors on the jobsite, billing errors, discovery, litigation and ultimatly loss in revenue. Play with these figures if you wish to consider these benefits.</t>
  </si>
  <si>
    <t>Reduction in disputes and error costs</t>
  </si>
  <si>
    <t>Cost of litigation</t>
  </si>
  <si>
    <t>Contracting errors</t>
  </si>
  <si>
    <t>Revenue loss</t>
  </si>
  <si>
    <t>% reduction in total cost</t>
  </si>
  <si>
    <t>Baseline</t>
  </si>
  <si>
    <t>NET VALUE CREATED</t>
  </si>
  <si>
    <t>CUMULATIVE VALUE CREATED</t>
  </si>
  <si>
    <t>Realised benefit/ year</t>
  </si>
  <si>
    <t>Annual return on investment</t>
  </si>
  <si>
    <t>RETURN ON INVESTMENT RESULTS</t>
  </si>
  <si>
    <t>INTERNAL NOTES:</t>
  </si>
  <si>
    <t>This form has been designed with you in mind by the team at Redteam Software (www.RedTeam.com). 
We look forward to comments and feedback as we always strive to improve. We also invite you to share the ROI you realize from adopting new technology for you business.</t>
  </si>
  <si>
    <t xml:space="preserve">https://www.RedTeam.com/ROI </t>
  </si>
  <si>
    <t>In this tab you will be able to enter variable to calculate the investment being made each year on the technology product you are reviewing.</t>
  </si>
  <si>
    <t>This tab summarizes the results from the variables entered in the benefit and investment tabs.</t>
  </si>
  <si>
    <t>This tab offer you the ability to calculate different benefits that can be realized by implementing new technology for your organization.</t>
  </si>
  <si>
    <t>Reduction in other software cost (replacement by new adopted technology)</t>
  </si>
  <si>
    <t>Tech cost reduction</t>
  </si>
  <si>
    <t>IT support reduction</t>
  </si>
  <si>
    <t>Hosting services reduction</t>
  </si>
  <si>
    <t>An important benefit can be to realize saving by lowering the investment in the software or consolidating apps as well as being able to implement less expensive solutions, other possible saving can be in reducing needs for servers/ hosting as well as IT support to maintain technology infrastructure.</t>
  </si>
  <si>
    <t>Accounting software reduction</t>
  </si>
  <si>
    <t>Reduction in other technolgy costs</t>
  </si>
  <si>
    <t>Prepared for:</t>
  </si>
  <si>
    <t>Company name</t>
  </si>
  <si>
    <t>Date:</t>
  </si>
  <si>
    <t>Prepared by:</t>
  </si>
  <si>
    <t>i.e.: iPad, laptops.
One time fee in total and per user</t>
  </si>
  <si>
    <t>Please complete the boxes in blue:</t>
  </si>
  <si>
    <t xml:space="preserve"> Measuring benefits; 4 core categories</t>
  </si>
  <si>
    <r>
      <rPr>
        <u/>
        <sz val="11"/>
        <color theme="1"/>
        <rFont val="Calibri"/>
        <family val="2"/>
        <scheme val="minor"/>
      </rPr>
      <t>Enter a complete company census</t>
    </r>
    <r>
      <rPr>
        <sz val="11"/>
        <color theme="1"/>
        <rFont val="Calibri"/>
        <family val="2"/>
        <scheme val="minor"/>
      </rPr>
      <t xml:space="preserve"> (even employees who may not see a direct benefit from the selected technology). Please note the  column  for % of saved hours applied to productivity means the other others will be counted a labor cost reduction using the hourly rate of the position. Hourly productivity is value of saved hours based on hourly cost against avaerge less hourly wage for that role.</t>
    </r>
  </si>
  <si>
    <t>Please complete the cells in blue:</t>
  </si>
  <si>
    <t>Assessing your technology investment</t>
  </si>
  <si>
    <t>1/ BENEFIT</t>
  </si>
  <si>
    <t>2/ INVESTMENT</t>
  </si>
  <si>
    <t xml:space="preserve">We hope this document helps you in running an analysis of the value you expect to realize from dopting new technology for you business. There are many ways you can use this form and can ignore areas by adjusting assumptions. The goal is to provide a tool to thing through the total investment and net benefit realized for your business. Measuring ROI for a business management software is not an exact science so sometimes it is best to not overthink every assumption rather play with them and get a sense of where valeu can be created for your business.
We look forward to your comments and feedback on this form. You can share access to this document by sharing the following link: </t>
  </si>
  <si>
    <t>Based on net profit entered here is the volume of construction these gains are equivalent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</si>
</sst>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sz val="8"/>
      <color theme="1"/>
      <name val="Calibri"/>
      <family val="2"/>
      <scheme val="minor"/>
    </font>
    <font>
      <sz val="8"/>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theme="1"/>
      <name val="Calibri"/>
      <family val="2"/>
      <scheme val="minor"/>
    </font>
    <font>
      <u/>
      <sz val="11"/>
      <color theme="1"/>
      <name val="Calibri"/>
      <family val="2"/>
      <scheme val="minor"/>
    </font>
    <font>
      <sz val="12"/>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2"/>
        <bgColor indexed="64"/>
      </patternFill>
    </fill>
    <fill>
      <patternFill patternType="solid">
        <fgColor theme="8" tint="0.79998168889431442"/>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83">
    <xf numFmtId="0" fontId="0" fillId="0" borderId="0" xfId="0"/>
    <xf numFmtId="0" fontId="0" fillId="0" borderId="0" xfId="0" applyBorder="1"/>
    <xf numFmtId="0" fontId="0" fillId="0" borderId="1" xfId="0" applyBorder="1"/>
    <xf numFmtId="0" fontId="0" fillId="0" borderId="1" xfId="0" applyBorder="1" applyAlignment="1">
      <alignment horizontal="center"/>
    </xf>
    <xf numFmtId="0" fontId="2" fillId="0" borderId="0" xfId="0" applyFont="1"/>
    <xf numFmtId="0" fontId="0" fillId="0" borderId="0" xfId="0" applyAlignment="1">
      <alignment vertical="top" wrapText="1"/>
    </xf>
    <xf numFmtId="44" fontId="0" fillId="0" borderId="0" xfId="1" applyFont="1"/>
    <xf numFmtId="44" fontId="0" fillId="0" borderId="1" xfId="1" applyFont="1" applyBorder="1"/>
    <xf numFmtId="44" fontId="0" fillId="0" borderId="0" xfId="1" applyFont="1" applyBorder="1"/>
    <xf numFmtId="0" fontId="2" fillId="0" borderId="1" xfId="0" applyFont="1" applyBorder="1"/>
    <xf numFmtId="0" fontId="0" fillId="0" borderId="2" xfId="0" applyBorder="1"/>
    <xf numFmtId="44" fontId="0" fillId="0" borderId="2" xfId="1" applyFont="1" applyBorder="1"/>
    <xf numFmtId="0" fontId="0" fillId="0" borderId="5" xfId="0" applyBorder="1"/>
    <xf numFmtId="0" fontId="3" fillId="0" borderId="0" xfId="0" applyFont="1" applyBorder="1" applyAlignment="1">
      <alignment horizontal="left" vertical="top" wrapText="1"/>
    </xf>
    <xf numFmtId="44" fontId="0" fillId="0" borderId="6" xfId="1" applyFont="1" applyBorder="1"/>
    <xf numFmtId="44" fontId="0" fillId="0" borderId="7" xfId="1" applyFont="1" applyBorder="1"/>
    <xf numFmtId="0" fontId="0" fillId="0" borderId="8" xfId="0" applyBorder="1"/>
    <xf numFmtId="0" fontId="3" fillId="0" borderId="1" xfId="0" applyFont="1" applyBorder="1" applyAlignment="1">
      <alignment horizontal="left" vertical="top"/>
    </xf>
    <xf numFmtId="44" fontId="2" fillId="0" borderId="7" xfId="1" applyFont="1" applyBorder="1"/>
    <xf numFmtId="0" fontId="3" fillId="0" borderId="0" xfId="0" applyFont="1" applyBorder="1" applyAlignment="1">
      <alignment horizontal="left" vertical="top"/>
    </xf>
    <xf numFmtId="0" fontId="2" fillId="0" borderId="5" xfId="0" applyFont="1" applyBorder="1" applyAlignment="1">
      <alignment horizontal="left"/>
    </xf>
    <xf numFmtId="0" fontId="3" fillId="0" borderId="0" xfId="0" applyFont="1" applyBorder="1" applyAlignment="1">
      <alignment vertical="top" wrapText="1"/>
    </xf>
    <xf numFmtId="0" fontId="3" fillId="0" borderId="0" xfId="0" applyFont="1" applyBorder="1" applyAlignment="1">
      <alignment vertical="top"/>
    </xf>
    <xf numFmtId="44" fontId="2" fillId="0" borderId="4" xfId="1" applyFont="1" applyBorder="1"/>
    <xf numFmtId="0" fontId="0" fillId="0" borderId="0" xfId="0" applyBorder="1" applyAlignment="1">
      <alignment horizontal="right"/>
    </xf>
    <xf numFmtId="44" fontId="2" fillId="0" borderId="1" xfId="1" applyFont="1" applyBorder="1" applyAlignment="1">
      <alignment horizontal="right"/>
    </xf>
    <xf numFmtId="0" fontId="0" fillId="0" borderId="5" xfId="0" applyBorder="1" applyAlignment="1">
      <alignment horizontal="left"/>
    </xf>
    <xf numFmtId="0" fontId="0" fillId="0" borderId="0" xfId="0" applyBorder="1" applyAlignment="1">
      <alignment horizontal="left"/>
    </xf>
    <xf numFmtId="0" fontId="0" fillId="0" borderId="0" xfId="0" applyFill="1" applyBorder="1" applyAlignment="1">
      <alignment horizontal="center"/>
    </xf>
    <xf numFmtId="0" fontId="0" fillId="0" borderId="9" xfId="0" applyBorder="1"/>
    <xf numFmtId="44" fontId="0" fillId="0" borderId="9" xfId="1" applyFont="1" applyBorder="1"/>
    <xf numFmtId="44" fontId="2" fillId="0" borderId="10" xfId="1" applyFont="1" applyBorder="1"/>
    <xf numFmtId="44" fontId="2" fillId="0" borderId="11" xfId="1" applyFont="1" applyBorder="1"/>
    <xf numFmtId="10" fontId="0" fillId="0" borderId="0" xfId="2" applyNumberFormat="1" applyFont="1"/>
    <xf numFmtId="44" fontId="2" fillId="0" borderId="6" xfId="1" applyFont="1" applyBorder="1"/>
    <xf numFmtId="0" fontId="0" fillId="0" borderId="0" xfId="0" applyFont="1"/>
    <xf numFmtId="0" fontId="0" fillId="0" borderId="0" xfId="0" applyFont="1" applyAlignment="1">
      <alignment horizontal="left" vertical="top" wrapText="1"/>
    </xf>
    <xf numFmtId="0" fontId="7" fillId="0" borderId="0" xfId="3"/>
    <xf numFmtId="0" fontId="0" fillId="0" borderId="0" xfId="0" applyFont="1" applyAlignment="1">
      <alignment horizontal="right"/>
    </xf>
    <xf numFmtId="164" fontId="0" fillId="0" borderId="0" xfId="0" applyNumberFormat="1" applyFont="1" applyAlignment="1">
      <alignment horizontal="right"/>
    </xf>
    <xf numFmtId="9" fontId="0" fillId="0" borderId="0" xfId="2" applyFont="1" applyBorder="1"/>
    <xf numFmtId="0" fontId="0" fillId="0" borderId="0" xfId="0" applyAlignment="1">
      <alignment wrapText="1"/>
    </xf>
    <xf numFmtId="0" fontId="0" fillId="0" borderId="0" xfId="0" applyFont="1" applyFill="1"/>
    <xf numFmtId="44" fontId="0" fillId="0" borderId="0" xfId="1" applyFont="1" applyFill="1" applyBorder="1" applyAlignment="1">
      <alignment horizontal="center"/>
    </xf>
    <xf numFmtId="44" fontId="0" fillId="0" borderId="6" xfId="1" applyFont="1" applyFill="1" applyBorder="1"/>
    <xf numFmtId="44" fontId="0" fillId="0" borderId="0" xfId="1" applyFont="1" applyFill="1" applyBorder="1"/>
    <xf numFmtId="44" fontId="2" fillId="0" borderId="6" xfId="1" applyFont="1" applyFill="1" applyBorder="1"/>
    <xf numFmtId="44" fontId="0" fillId="0" borderId="0" xfId="0" applyNumberFormat="1" applyBorder="1"/>
    <xf numFmtId="164" fontId="8" fillId="0" borderId="0" xfId="0" applyNumberFormat="1" applyFont="1" applyBorder="1" applyAlignment="1">
      <alignment horizontal="left" vertical="top"/>
    </xf>
    <xf numFmtId="44" fontId="2" fillId="0" borderId="0" xfId="0" applyNumberFormat="1" applyFont="1" applyBorder="1"/>
    <xf numFmtId="0" fontId="2" fillId="0" borderId="2" xfId="0" applyFont="1" applyBorder="1"/>
    <xf numFmtId="164" fontId="8" fillId="0" borderId="2" xfId="0" applyNumberFormat="1" applyFont="1" applyBorder="1" applyAlignment="1">
      <alignment horizontal="left" vertical="top"/>
    </xf>
    <xf numFmtId="44" fontId="2" fillId="0" borderId="2" xfId="0" applyNumberFormat="1" applyFont="1" applyBorder="1"/>
    <xf numFmtId="0" fontId="0" fillId="0" borderId="6" xfId="0" applyBorder="1"/>
    <xf numFmtId="0" fontId="0" fillId="0" borderId="7" xfId="0" applyBorder="1"/>
    <xf numFmtId="0" fontId="8" fillId="0" borderId="0" xfId="0" applyFont="1" applyBorder="1" applyAlignment="1">
      <alignment horizontal="left" vertical="top"/>
    </xf>
    <xf numFmtId="0" fontId="2" fillId="0" borderId="0" xfId="0" applyFont="1" applyBorder="1"/>
    <xf numFmtId="44" fontId="0" fillId="0" borderId="0" xfId="1" applyFont="1" applyAlignment="1">
      <alignment horizontal="right"/>
    </xf>
    <xf numFmtId="0" fontId="3" fillId="0" borderId="1" xfId="0" applyFont="1" applyBorder="1"/>
    <xf numFmtId="0" fontId="0" fillId="0" borderId="0" xfId="0" applyBorder="1" applyAlignment="1">
      <alignment horizontal="center"/>
    </xf>
    <xf numFmtId="44" fontId="2" fillId="0" borderId="0" xfId="1" applyFont="1" applyBorder="1"/>
    <xf numFmtId="0" fontId="3" fillId="0" borderId="0" xfId="0" applyFont="1" applyBorder="1" applyAlignment="1">
      <alignment horizontal="right" vertical="top"/>
    </xf>
    <xf numFmtId="10" fontId="0" fillId="0" borderId="0" xfId="2" applyNumberFormat="1" applyFont="1" applyFill="1" applyBorder="1"/>
    <xf numFmtId="0" fontId="8" fillId="0" borderId="2" xfId="0" applyFont="1" applyBorder="1" applyAlignment="1">
      <alignment horizontal="left" vertical="top"/>
    </xf>
    <xf numFmtId="44" fontId="2" fillId="0" borderId="2" xfId="1" applyFont="1" applyBorder="1"/>
    <xf numFmtId="44" fontId="0" fillId="0" borderId="1" xfId="1" applyFont="1" applyFill="1" applyBorder="1"/>
    <xf numFmtId="44" fontId="2" fillId="0" borderId="7" xfId="1" applyFont="1" applyFill="1" applyBorder="1"/>
    <xf numFmtId="164" fontId="0" fillId="0" borderId="0" xfId="1" applyNumberFormat="1" applyFont="1" applyFill="1" applyBorder="1"/>
    <xf numFmtId="164" fontId="0" fillId="0" borderId="0" xfId="1" applyNumberFormat="1" applyFont="1"/>
    <xf numFmtId="164" fontId="0" fillId="0" borderId="0" xfId="0" applyNumberFormat="1"/>
    <xf numFmtId="164" fontId="0" fillId="0" borderId="1" xfId="0" applyNumberFormat="1" applyBorder="1"/>
    <xf numFmtId="164" fontId="2" fillId="0" borderId="0" xfId="0" applyNumberFormat="1" applyFont="1"/>
    <xf numFmtId="0" fontId="0" fillId="0" borderId="3" xfId="0" applyBorder="1"/>
    <xf numFmtId="0" fontId="0" fillId="0" borderId="2" xfId="0" applyBorder="1" applyAlignment="1">
      <alignment horizontal="center"/>
    </xf>
    <xf numFmtId="0" fontId="2" fillId="0" borderId="0" xfId="0" applyFont="1" applyAlignment="1">
      <alignment horizontal="right" wrapText="1"/>
    </xf>
    <xf numFmtId="0" fontId="2" fillId="0" borderId="1" xfId="0" applyFont="1" applyBorder="1" applyAlignment="1">
      <alignment wrapText="1"/>
    </xf>
    <xf numFmtId="0" fontId="2" fillId="0" borderId="0" xfId="0" applyFont="1" applyAlignment="1">
      <alignment wrapText="1"/>
    </xf>
    <xf numFmtId="0" fontId="0" fillId="0" borderId="1" xfId="0" applyBorder="1" applyAlignment="1">
      <alignment wrapText="1"/>
    </xf>
    <xf numFmtId="0" fontId="2" fillId="0" borderId="0" xfId="0" applyFont="1" applyFill="1" applyBorder="1" applyAlignment="1">
      <alignment horizontal="right" wrapText="1"/>
    </xf>
    <xf numFmtId="0" fontId="2" fillId="0" borderId="0" xfId="0" applyFont="1" applyAlignment="1">
      <alignment horizontal="center"/>
    </xf>
    <xf numFmtId="164" fontId="0" fillId="0" borderId="0" xfId="0" applyNumberFormat="1" applyAlignment="1">
      <alignment horizontal="center" vertical="center"/>
    </xf>
    <xf numFmtId="164" fontId="2" fillId="0" borderId="0" xfId="0" applyNumberFormat="1" applyFont="1" applyAlignment="1">
      <alignment horizontal="center"/>
    </xf>
    <xf numFmtId="164" fontId="0" fillId="0" borderId="5" xfId="1" applyNumberFormat="1" applyFont="1" applyBorder="1"/>
    <xf numFmtId="164" fontId="0" fillId="0" borderId="5" xfId="0" applyNumberFormat="1" applyBorder="1"/>
    <xf numFmtId="164" fontId="0" fillId="0" borderId="8" xfId="0" applyNumberFormat="1" applyBorder="1"/>
    <xf numFmtId="164" fontId="2" fillId="0" borderId="5" xfId="0" applyNumberFormat="1" applyFont="1" applyBorder="1"/>
    <xf numFmtId="164" fontId="0" fillId="0" borderId="5" xfId="0" applyNumberFormat="1" applyBorder="1" applyAlignment="1">
      <alignment horizontal="center" vertical="center"/>
    </xf>
    <xf numFmtId="0" fontId="9" fillId="0" borderId="15" xfId="0" applyFont="1" applyBorder="1" applyAlignment="1">
      <alignment horizontal="center" wrapText="1"/>
    </xf>
    <xf numFmtId="164" fontId="9" fillId="0" borderId="17" xfId="0" applyNumberFormat="1" applyFont="1" applyBorder="1" applyAlignment="1">
      <alignment vertical="center"/>
    </xf>
    <xf numFmtId="164" fontId="9" fillId="0" borderId="18" xfId="0" applyNumberFormat="1" applyFont="1" applyBorder="1" applyAlignment="1">
      <alignment vertical="center"/>
    </xf>
    <xf numFmtId="9" fontId="9" fillId="0" borderId="9" xfId="2" applyFont="1" applyBorder="1" applyAlignment="1">
      <alignment vertical="center"/>
    </xf>
    <xf numFmtId="9" fontId="9" fillId="0" borderId="16" xfId="2" applyFont="1" applyBorder="1" applyAlignment="1">
      <alignment vertical="center"/>
    </xf>
    <xf numFmtId="0" fontId="7" fillId="0" borderId="0" xfId="3" applyAlignment="1">
      <alignment horizontal="center"/>
    </xf>
    <xf numFmtId="44" fontId="1" fillId="0" borderId="5" xfId="1" applyFont="1" applyBorder="1" applyAlignment="1">
      <alignment horizontal="center" vertical="center"/>
    </xf>
    <xf numFmtId="44" fontId="1" fillId="0" borderId="0" xfId="1" applyFont="1" applyAlignment="1">
      <alignment horizontal="center" vertical="center"/>
    </xf>
    <xf numFmtId="0" fontId="3" fillId="0" borderId="1" xfId="0" applyFont="1" applyBorder="1" applyAlignment="1">
      <alignment horizontal="right" vertical="top"/>
    </xf>
    <xf numFmtId="0" fontId="10" fillId="0" borderId="9" xfId="0" applyFont="1" applyBorder="1"/>
    <xf numFmtId="164" fontId="0" fillId="2" borderId="0" xfId="1" applyNumberFormat="1" applyFont="1" applyFill="1" applyProtection="1">
      <protection locked="0"/>
    </xf>
    <xf numFmtId="10" fontId="0" fillId="2" borderId="0" xfId="2" applyNumberFormat="1" applyFont="1" applyFill="1" applyProtection="1">
      <protection locked="0"/>
    </xf>
    <xf numFmtId="0" fontId="0" fillId="2" borderId="0" xfId="0" applyFont="1" applyFill="1" applyProtection="1">
      <protection locked="0"/>
    </xf>
    <xf numFmtId="44" fontId="0" fillId="2" borderId="0" xfId="1" applyFont="1" applyFill="1" applyProtection="1">
      <protection locked="0"/>
    </xf>
    <xf numFmtId="9" fontId="0" fillId="2" borderId="0" xfId="2" applyFont="1" applyFill="1" applyBorder="1" applyProtection="1">
      <protection locked="0"/>
    </xf>
    <xf numFmtId="0" fontId="0" fillId="2" borderId="0" xfId="0" applyFill="1" applyBorder="1" applyAlignment="1" applyProtection="1">
      <alignment horizontal="center"/>
      <protection locked="0"/>
    </xf>
    <xf numFmtId="44" fontId="0" fillId="2" borderId="0" xfId="1" applyFont="1" applyFill="1" applyBorder="1" applyAlignment="1" applyProtection="1">
      <alignment horizontal="center" wrapText="1"/>
      <protection locked="0"/>
    </xf>
    <xf numFmtId="44" fontId="0" fillId="2" borderId="0" xfId="1" applyFont="1" applyFill="1" applyBorder="1" applyAlignment="1" applyProtection="1">
      <alignment horizontal="center"/>
      <protection locked="0"/>
    </xf>
    <xf numFmtId="10" fontId="0" fillId="2" borderId="0" xfId="2" applyNumberFormat="1" applyFont="1" applyFill="1" applyBorder="1" applyProtection="1">
      <protection locked="0"/>
    </xf>
    <xf numFmtId="44" fontId="0" fillId="2" borderId="0" xfId="1" applyFont="1" applyFill="1" applyBorder="1" applyProtection="1">
      <protection locked="0"/>
    </xf>
    <xf numFmtId="164" fontId="0" fillId="2" borderId="0" xfId="1" applyNumberFormat="1" applyFont="1" applyFill="1" applyBorder="1" applyProtection="1">
      <protection locked="0"/>
    </xf>
    <xf numFmtId="164" fontId="0" fillId="2" borderId="1" xfId="1" applyNumberFormat="1" applyFont="1" applyFill="1" applyBorder="1" applyProtection="1">
      <protection locked="0"/>
    </xf>
    <xf numFmtId="0" fontId="0" fillId="0" borderId="0" xfId="0" applyProtection="1">
      <protection locked="0"/>
    </xf>
    <xf numFmtId="0" fontId="0" fillId="2" borderId="6" xfId="1" applyNumberFormat="1" applyFont="1" applyFill="1" applyBorder="1" applyAlignment="1" applyProtection="1">
      <alignment horizontal="center"/>
      <protection locked="0"/>
    </xf>
    <xf numFmtId="9" fontId="0" fillId="2" borderId="0" xfId="1" applyNumberFormat="1" applyFont="1" applyFill="1" applyBorder="1" applyAlignment="1" applyProtection="1">
      <alignment horizontal="center"/>
      <protection locked="0"/>
    </xf>
    <xf numFmtId="0" fontId="0" fillId="0" borderId="2" xfId="0" applyBorder="1" applyAlignment="1">
      <alignment horizontal="right"/>
    </xf>
    <xf numFmtId="0" fontId="0" fillId="2" borderId="0" xfId="0" applyFill="1" applyProtection="1">
      <protection locked="0"/>
    </xf>
    <xf numFmtId="0" fontId="0" fillId="0" borderId="0" xfId="0" applyAlignment="1">
      <alignment horizontal="left" wrapText="1"/>
    </xf>
    <xf numFmtId="0" fontId="2" fillId="3" borderId="12" xfId="0" applyFont="1" applyFill="1" applyBorder="1" applyAlignment="1">
      <alignment horizontal="left"/>
    </xf>
    <xf numFmtId="0" fontId="0" fillId="3" borderId="13" xfId="0" applyFill="1" applyBorder="1"/>
    <xf numFmtId="44" fontId="0" fillId="3" borderId="13" xfId="1" applyFont="1" applyFill="1" applyBorder="1"/>
    <xf numFmtId="44" fontId="0" fillId="3" borderId="14" xfId="1" applyFont="1" applyFill="1" applyBorder="1"/>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44" fontId="2" fillId="3" borderId="13" xfId="1" applyFont="1" applyFill="1" applyBorder="1" applyAlignment="1">
      <alignment horizontal="center" vertical="center" wrapText="1"/>
    </xf>
    <xf numFmtId="44" fontId="2" fillId="3" borderId="14" xfId="1" applyFont="1" applyFill="1" applyBorder="1" applyAlignment="1">
      <alignment horizontal="center" vertical="center" wrapText="1"/>
    </xf>
    <xf numFmtId="0" fontId="2" fillId="3" borderId="3" xfId="0" applyFont="1" applyFill="1" applyBorder="1" applyAlignment="1">
      <alignment horizontal="left"/>
    </xf>
    <xf numFmtId="0" fontId="0" fillId="3" borderId="2" xfId="0" applyFill="1" applyBorder="1"/>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44" fontId="2" fillId="3" borderId="2" xfId="1" applyFont="1" applyFill="1" applyBorder="1" applyAlignment="1">
      <alignment horizontal="center" vertical="center" wrapText="1"/>
    </xf>
    <xf numFmtId="44" fontId="0" fillId="3" borderId="4" xfId="1" applyFont="1" applyFill="1" applyBorder="1"/>
    <xf numFmtId="0" fontId="2" fillId="3" borderId="2" xfId="0" applyFont="1" applyFill="1" applyBorder="1"/>
    <xf numFmtId="44" fontId="2" fillId="3" borderId="2" xfId="1" applyFont="1" applyFill="1" applyBorder="1"/>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44" fontId="0" fillId="3" borderId="2" xfId="1" applyFont="1" applyFill="1" applyBorder="1" applyAlignment="1">
      <alignment horizontal="center" vertical="center" wrapText="1"/>
    </xf>
    <xf numFmtId="0" fontId="4" fillId="4" borderId="0" xfId="0" applyFont="1" applyFill="1"/>
    <xf numFmtId="0" fontId="0" fillId="4" borderId="0" xfId="0" applyFill="1"/>
    <xf numFmtId="0" fontId="2" fillId="2" borderId="0" xfId="0" applyFont="1" applyFill="1"/>
    <xf numFmtId="0" fontId="2" fillId="2" borderId="0" xfId="0" applyFont="1" applyFill="1" applyProtection="1">
      <protection locked="0"/>
    </xf>
    <xf numFmtId="0" fontId="4" fillId="5" borderId="0" xfId="0" applyFont="1" applyFill="1"/>
    <xf numFmtId="0" fontId="0" fillId="5" borderId="0" xfId="0" applyFill="1"/>
    <xf numFmtId="0" fontId="0" fillId="2" borderId="0" xfId="0" applyFont="1" applyFill="1"/>
    <xf numFmtId="0" fontId="0" fillId="6" borderId="9" xfId="0" applyFill="1" applyBorder="1"/>
    <xf numFmtId="0" fontId="0" fillId="6" borderId="24" xfId="0" applyFill="1" applyBorder="1"/>
    <xf numFmtId="0" fontId="0" fillId="6" borderId="16" xfId="0" applyFill="1" applyBorder="1"/>
    <xf numFmtId="0" fontId="0" fillId="0" borderId="0" xfId="0" applyFill="1"/>
    <xf numFmtId="0" fontId="0" fillId="0" borderId="0" xfId="0" applyFill="1" applyBorder="1"/>
    <xf numFmtId="0" fontId="2" fillId="6" borderId="19" xfId="0" applyFont="1" applyFill="1" applyBorder="1"/>
    <xf numFmtId="0" fontId="2" fillId="6" borderId="20" xfId="0" applyFont="1" applyFill="1" applyBorder="1"/>
    <xf numFmtId="0" fontId="2" fillId="6" borderId="21" xfId="0" applyFont="1" applyFill="1" applyBorder="1"/>
    <xf numFmtId="0" fontId="2" fillId="6" borderId="22" xfId="0" applyFont="1" applyFill="1" applyBorder="1"/>
    <xf numFmtId="0" fontId="2" fillId="6" borderId="0" xfId="0" applyFont="1" applyFill="1" applyBorder="1"/>
    <xf numFmtId="0" fontId="2" fillId="6" borderId="23" xfId="0" applyFont="1" applyFill="1" applyBorder="1"/>
    <xf numFmtId="0" fontId="2" fillId="6" borderId="0" xfId="0" applyFont="1" applyFill="1" applyBorder="1" applyAlignment="1">
      <alignment horizontal="right"/>
    </xf>
    <xf numFmtId="0" fontId="2" fillId="6" borderId="9" xfId="0" applyFont="1" applyFill="1" applyBorder="1"/>
    <xf numFmtId="0" fontId="2" fillId="6" borderId="9" xfId="0" applyFont="1" applyFill="1" applyBorder="1" applyAlignment="1">
      <alignment horizontal="center"/>
    </xf>
    <xf numFmtId="0" fontId="2" fillId="6" borderId="0" xfId="0" applyFont="1" applyFill="1" applyBorder="1" applyAlignment="1">
      <alignment horizontal="center"/>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center" vertical="center"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wrapText="1"/>
    </xf>
    <xf numFmtId="0" fontId="0" fillId="0" borderId="1" xfId="0" applyFont="1" applyBorder="1" applyAlignment="1">
      <alignment horizontal="left" wrapText="1"/>
    </xf>
    <xf numFmtId="0" fontId="3" fillId="0" borderId="0" xfId="0" applyFont="1" applyBorder="1" applyAlignment="1">
      <alignment horizontal="left" vertical="top"/>
    </xf>
    <xf numFmtId="0" fontId="3" fillId="0" borderId="0" xfId="0" applyFont="1" applyBorder="1" applyAlignment="1">
      <alignment horizontal="center" vertical="top" wrapText="1"/>
    </xf>
    <xf numFmtId="0" fontId="12" fillId="7" borderId="0" xfId="0" applyFont="1" applyFill="1" applyAlignment="1" applyProtection="1">
      <alignment horizontal="left" vertical="top" wrapText="1"/>
      <protection locked="0"/>
    </xf>
    <xf numFmtId="0" fontId="0" fillId="0" borderId="0" xfId="0" applyAlignment="1">
      <alignment horizontal="center" wrapText="1"/>
    </xf>
    <xf numFmtId="0" fontId="2" fillId="0" borderId="0" xfId="0" applyFont="1" applyBorder="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10" fillId="6" borderId="0" xfId="0" applyFont="1" applyFill="1" applyAlignment="1">
      <alignment horizontal="center" vertical="center"/>
    </xf>
    <xf numFmtId="0" fontId="2" fillId="6" borderId="25" xfId="0" applyFont="1" applyFill="1" applyBorder="1" applyAlignment="1">
      <alignment horizontal="right" wrapText="1"/>
    </xf>
    <xf numFmtId="164" fontId="0" fillId="6" borderId="25" xfId="0" applyNumberFormat="1" applyFill="1" applyBorder="1"/>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10" fontId="9" fillId="6" borderId="21" xfId="2" applyNumberFormat="1" applyFont="1" applyFill="1" applyBorder="1" applyAlignment="1">
      <alignment vertical="center"/>
    </xf>
    <xf numFmtId="0" fontId="12" fillId="6" borderId="24" xfId="0" applyFont="1" applyFill="1" applyBorder="1" applyAlignment="1">
      <alignment horizontal="center" wrapText="1"/>
    </xf>
    <xf numFmtId="164" fontId="12" fillId="6" borderId="9" xfId="1" applyNumberFormat="1" applyFont="1" applyFill="1" applyBorder="1" applyAlignment="1">
      <alignment vertical="center"/>
    </xf>
    <xf numFmtId="164" fontId="12" fillId="6" borderId="16" xfId="1" applyNumberFormat="1" applyFont="1" applyFill="1" applyBorder="1" applyAlignment="1">
      <alignment vertic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11</xdr:col>
      <xdr:colOff>479424</xdr:colOff>
      <xdr:row>3</xdr:row>
      <xdr:rowOff>172885</xdr:rowOff>
    </xdr:to>
    <xdr:pic>
      <xdr:nvPicPr>
        <xdr:cNvPr id="2" name="Picture 1">
          <a:extLst>
            <a:ext uri="{FF2B5EF4-FFF2-40B4-BE49-F238E27FC236}">
              <a16:creationId xmlns:a16="http://schemas.microsoft.com/office/drawing/2014/main" id="{141927EC-4EC2-4410-A0AA-0760B57742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1600" y="190500"/>
          <a:ext cx="2422524" cy="553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198120</xdr:colOff>
      <xdr:row>0</xdr:row>
      <xdr:rowOff>68581</xdr:rowOff>
    </xdr:from>
    <xdr:to>
      <xdr:col>10</xdr:col>
      <xdr:colOff>442594</xdr:colOff>
      <xdr:row>2</xdr:row>
      <xdr:rowOff>89184</xdr:rowOff>
    </xdr:to>
    <xdr:pic>
      <xdr:nvPicPr>
        <xdr:cNvPr id="2" name="Picture 1">
          <a:extLst>
            <a:ext uri="{FF2B5EF4-FFF2-40B4-BE49-F238E27FC236}">
              <a16:creationId xmlns:a16="http://schemas.microsoft.com/office/drawing/2014/main" id="{8019054B-B699-411D-99D7-E80B131FEB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0140" y="68581"/>
          <a:ext cx="1981834" cy="4854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396875</xdr:colOff>
      <xdr:row>0</xdr:row>
      <xdr:rowOff>91440</xdr:rowOff>
    </xdr:from>
    <xdr:to>
      <xdr:col>9</xdr:col>
      <xdr:colOff>340783</xdr:colOff>
      <xdr:row>2</xdr:row>
      <xdr:rowOff>188125</xdr:rowOff>
    </xdr:to>
    <xdr:pic>
      <xdr:nvPicPr>
        <xdr:cNvPr id="2" name="Picture 1">
          <a:extLst>
            <a:ext uri="{FF2B5EF4-FFF2-40B4-BE49-F238E27FC236}">
              <a16:creationId xmlns:a16="http://schemas.microsoft.com/office/drawing/2014/main" id="{AB93B0C2-A355-4C79-B794-8567A8A405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9955" y="91440"/>
          <a:ext cx="2335318" cy="5589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960120</xdr:colOff>
      <xdr:row>0</xdr:row>
      <xdr:rowOff>144146</xdr:rowOff>
    </xdr:from>
    <xdr:to>
      <xdr:col>7</xdr:col>
      <xdr:colOff>974724</xdr:colOff>
      <xdr:row>3</xdr:row>
      <xdr:rowOff>93579</xdr:rowOff>
    </xdr:to>
    <xdr:pic>
      <xdr:nvPicPr>
        <xdr:cNvPr id="3" name="Picture 2">
          <a:extLst>
            <a:ext uri="{FF2B5EF4-FFF2-40B4-BE49-F238E27FC236}">
              <a16:creationId xmlns:a16="http://schemas.microsoft.com/office/drawing/2014/main" id="{F859F27C-C1DA-4FAB-A47D-F1A1D5E9CB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3200" y="144146"/>
          <a:ext cx="2117724" cy="5114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dteam.com/ROI"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spendmenot.com/revenue-per-employee/" TargetMode="External"/><Relationship Id="rId7" Type="http://schemas.openxmlformats.org/officeDocument/2006/relationships/hyperlink" Target="https://www.levelset.com/blog/construction-law/"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hyperlink" Target="https://www.arcadis.com/media/5/D/1/%7B5D16141D-B883-4398-BB35-218023E1F4F6%7DRP_GCDR_AL20190620_Final.pdf" TargetMode="External"/><Relationship Id="rId5" Type="http://schemas.openxmlformats.org/officeDocument/2006/relationships/hyperlink" Target="https://www.americanprogress.org/wp-content/uploads/2012/11/CostofTurnover.pdf" TargetMode="External"/><Relationship Id="rId4" Type="http://schemas.openxmlformats.org/officeDocument/2006/relationships/hyperlink" Target="https://www.bls.gov/iag/tgs/iag23.htm"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CAD2-0E3A-4C80-9B2C-6B6994352940}">
  <sheetPr>
    <pageSetUpPr fitToPage="1"/>
  </sheetPr>
  <dimension ref="A2:M50"/>
  <sheetViews>
    <sheetView view="pageBreakPreview" zoomScale="125" zoomScaleNormal="100" zoomScaleSheetLayoutView="125" workbookViewId="0">
      <selection activeCell="I18" sqref="I18"/>
    </sheetView>
  </sheetViews>
  <sheetFormatPr defaultRowHeight="15" x14ac:dyDescent="0.25"/>
  <sheetData>
    <row r="2" spans="1:13" x14ac:dyDescent="0.25">
      <c r="A2" s="136" t="s">
        <v>158</v>
      </c>
      <c r="B2" s="136"/>
      <c r="C2" s="136"/>
      <c r="D2" s="136"/>
      <c r="E2" s="137"/>
      <c r="F2" s="137"/>
    </row>
    <row r="5" spans="1:13" x14ac:dyDescent="0.25">
      <c r="C5" t="s">
        <v>153</v>
      </c>
      <c r="E5" s="113" t="s">
        <v>154</v>
      </c>
      <c r="F5" s="113"/>
      <c r="G5" s="113"/>
    </row>
    <row r="6" spans="1:13" x14ac:dyDescent="0.25">
      <c r="C6" t="s">
        <v>155</v>
      </c>
      <c r="E6" s="113"/>
      <c r="F6" s="113"/>
      <c r="G6" s="113"/>
    </row>
    <row r="7" spans="1:13" x14ac:dyDescent="0.25">
      <c r="C7" t="s">
        <v>156</v>
      </c>
      <c r="E7" s="113"/>
      <c r="F7" s="113"/>
      <c r="G7" s="113"/>
    </row>
    <row r="9" spans="1:13" ht="15" customHeight="1" x14ac:dyDescent="0.25">
      <c r="B9" s="158" t="s">
        <v>165</v>
      </c>
      <c r="C9" s="158"/>
      <c r="D9" s="158"/>
      <c r="E9" s="158"/>
      <c r="F9" s="158"/>
      <c r="G9" s="158"/>
      <c r="H9" s="158"/>
      <c r="I9" s="158"/>
      <c r="J9" s="158"/>
      <c r="K9" s="158"/>
      <c r="L9" s="158"/>
      <c r="M9" s="158"/>
    </row>
    <row r="10" spans="1:13" x14ac:dyDescent="0.25">
      <c r="B10" s="158"/>
      <c r="C10" s="158"/>
      <c r="D10" s="158"/>
      <c r="E10" s="158"/>
      <c r="F10" s="158"/>
      <c r="G10" s="158"/>
      <c r="H10" s="158"/>
      <c r="I10" s="158"/>
      <c r="J10" s="158"/>
      <c r="K10" s="158"/>
      <c r="L10" s="158"/>
      <c r="M10" s="158"/>
    </row>
    <row r="11" spans="1:13" x14ac:dyDescent="0.25">
      <c r="B11" s="158"/>
      <c r="C11" s="158"/>
      <c r="D11" s="158"/>
      <c r="E11" s="158"/>
      <c r="F11" s="158"/>
      <c r="G11" s="158"/>
      <c r="H11" s="158"/>
      <c r="I11" s="158"/>
      <c r="J11" s="158"/>
      <c r="K11" s="158"/>
      <c r="L11" s="158"/>
      <c r="M11" s="158"/>
    </row>
    <row r="12" spans="1:13" x14ac:dyDescent="0.25">
      <c r="B12" s="158"/>
      <c r="C12" s="158"/>
      <c r="D12" s="158"/>
      <c r="E12" s="158"/>
      <c r="F12" s="158"/>
      <c r="G12" s="158"/>
      <c r="H12" s="158"/>
      <c r="I12" s="158"/>
      <c r="J12" s="158"/>
      <c r="K12" s="158"/>
      <c r="L12" s="158"/>
      <c r="M12" s="158"/>
    </row>
    <row r="13" spans="1:13" x14ac:dyDescent="0.25">
      <c r="B13" s="158"/>
      <c r="C13" s="158"/>
      <c r="D13" s="158"/>
      <c r="E13" s="158"/>
      <c r="F13" s="158"/>
      <c r="G13" s="158"/>
      <c r="H13" s="158"/>
      <c r="I13" s="158"/>
      <c r="J13" s="158"/>
      <c r="K13" s="158"/>
      <c r="L13" s="158"/>
      <c r="M13" s="158"/>
    </row>
    <row r="14" spans="1:13" x14ac:dyDescent="0.25">
      <c r="B14" s="158"/>
      <c r="C14" s="158"/>
      <c r="D14" s="158"/>
      <c r="E14" s="158"/>
      <c r="F14" s="158"/>
      <c r="G14" s="158"/>
      <c r="H14" s="158"/>
      <c r="I14" s="158"/>
      <c r="J14" s="158"/>
      <c r="K14" s="158"/>
      <c r="L14" s="158"/>
      <c r="M14" s="158"/>
    </row>
    <row r="15" spans="1:13" x14ac:dyDescent="0.25">
      <c r="B15" s="158"/>
      <c r="C15" s="158"/>
      <c r="D15" s="158"/>
      <c r="E15" s="158"/>
      <c r="F15" s="158"/>
      <c r="G15" s="158"/>
      <c r="H15" s="158"/>
      <c r="I15" s="158"/>
      <c r="J15" s="158"/>
      <c r="K15" s="158"/>
      <c r="L15" s="158"/>
      <c r="M15" s="158"/>
    </row>
    <row r="16" spans="1:13" x14ac:dyDescent="0.25">
      <c r="G16" s="92" t="s">
        <v>142</v>
      </c>
    </row>
    <row r="17" spans="2:12" x14ac:dyDescent="0.25">
      <c r="G17" s="92"/>
    </row>
    <row r="18" spans="2:12" x14ac:dyDescent="0.25">
      <c r="G18" s="92"/>
    </row>
    <row r="19" spans="2:12" x14ac:dyDescent="0.25">
      <c r="B19" s="4" t="s">
        <v>0</v>
      </c>
    </row>
    <row r="20" spans="2:12" ht="15.75" thickBot="1" x14ac:dyDescent="0.3"/>
    <row r="21" spans="2:12" s="4" customFormat="1" ht="15" customHeight="1" x14ac:dyDescent="0.25">
      <c r="B21" s="146"/>
      <c r="C21" s="147"/>
      <c r="D21" s="147"/>
      <c r="E21" s="147"/>
      <c r="F21" s="147"/>
      <c r="G21" s="147"/>
      <c r="H21" s="147"/>
      <c r="I21" s="147"/>
      <c r="J21" s="147"/>
      <c r="K21" s="147"/>
      <c r="L21" s="148"/>
    </row>
    <row r="22" spans="2:12" s="4" customFormat="1" x14ac:dyDescent="0.25">
      <c r="B22" s="149"/>
      <c r="C22" s="150" t="s">
        <v>3</v>
      </c>
      <c r="D22" s="150"/>
      <c r="E22" s="150" t="s">
        <v>1</v>
      </c>
      <c r="F22" s="150"/>
      <c r="G22" s="150"/>
      <c r="H22" s="150"/>
      <c r="I22" s="150"/>
      <c r="J22" s="150"/>
      <c r="K22" s="150"/>
      <c r="L22" s="151"/>
    </row>
    <row r="23" spans="2:12" s="4" customFormat="1" x14ac:dyDescent="0.25">
      <c r="B23" s="149"/>
      <c r="C23" s="150"/>
      <c r="D23" s="150"/>
      <c r="E23" s="150"/>
      <c r="F23" s="150"/>
      <c r="G23" s="150"/>
      <c r="H23" s="150"/>
      <c r="I23" s="150"/>
      <c r="J23" s="150"/>
      <c r="K23" s="150"/>
      <c r="L23" s="151"/>
    </row>
    <row r="24" spans="2:12" s="4" customFormat="1" x14ac:dyDescent="0.25">
      <c r="B24" s="149"/>
      <c r="C24" s="150" t="s">
        <v>5</v>
      </c>
      <c r="D24" s="150"/>
      <c r="E24" s="150" t="s">
        <v>2</v>
      </c>
      <c r="F24" s="150"/>
      <c r="G24" s="150"/>
      <c r="H24" s="150"/>
      <c r="I24" s="150"/>
      <c r="J24" s="150"/>
      <c r="K24" s="150"/>
      <c r="L24" s="151"/>
    </row>
    <row r="25" spans="2:12" s="4" customFormat="1" ht="15" customHeight="1" x14ac:dyDescent="0.25">
      <c r="B25" s="149"/>
      <c r="C25" s="150"/>
      <c r="D25" s="150"/>
      <c r="E25" s="150"/>
      <c r="F25" s="150"/>
      <c r="G25" s="150"/>
      <c r="H25" s="150"/>
      <c r="I25" s="150"/>
      <c r="J25" s="150"/>
      <c r="K25" s="150"/>
      <c r="L25" s="151"/>
    </row>
    <row r="26" spans="2:12" s="4" customFormat="1" x14ac:dyDescent="0.25">
      <c r="B26" s="149"/>
      <c r="C26" s="150"/>
      <c r="D26" s="150"/>
      <c r="E26" s="150"/>
      <c r="F26" s="150"/>
      <c r="G26" s="150"/>
      <c r="H26" s="150"/>
      <c r="I26" s="150"/>
      <c r="J26" s="150"/>
      <c r="K26" s="150"/>
      <c r="L26" s="151"/>
    </row>
    <row r="27" spans="2:12" s="4" customFormat="1" ht="15.75" thickBot="1" x14ac:dyDescent="0.3">
      <c r="B27" s="149"/>
      <c r="C27" s="152" t="s">
        <v>4</v>
      </c>
      <c r="D27" s="153"/>
      <c r="E27" s="154" t="s">
        <v>3</v>
      </c>
      <c r="F27" s="153"/>
      <c r="G27" s="150"/>
      <c r="H27" s="150"/>
      <c r="I27" s="150"/>
      <c r="J27" s="150"/>
      <c r="K27" s="150"/>
      <c r="L27" s="151"/>
    </row>
    <row r="28" spans="2:12" s="4" customFormat="1" x14ac:dyDescent="0.25">
      <c r="B28" s="149"/>
      <c r="C28" s="150"/>
      <c r="D28" s="150"/>
      <c r="E28" s="155" t="s">
        <v>5</v>
      </c>
      <c r="F28" s="150"/>
      <c r="G28" s="150"/>
      <c r="H28" s="150"/>
      <c r="I28" s="150"/>
      <c r="J28" s="150"/>
      <c r="K28" s="150"/>
      <c r="L28" s="151"/>
    </row>
    <row r="29" spans="2:12" ht="15" customHeight="1" thickBot="1" x14ac:dyDescent="0.3">
      <c r="B29" s="142"/>
      <c r="C29" s="141"/>
      <c r="D29" s="141"/>
      <c r="E29" s="141"/>
      <c r="F29" s="141"/>
      <c r="G29" s="141"/>
      <c r="H29" s="141"/>
      <c r="I29" s="141"/>
      <c r="J29" s="141"/>
      <c r="K29" s="141"/>
      <c r="L29" s="143"/>
    </row>
    <row r="30" spans="2:12" s="144" customFormat="1" ht="15" customHeight="1" x14ac:dyDescent="0.25">
      <c r="B30" s="145"/>
      <c r="C30" s="145"/>
      <c r="D30" s="145"/>
      <c r="E30" s="145"/>
      <c r="F30" s="145"/>
      <c r="G30" s="145"/>
      <c r="H30" s="145"/>
      <c r="I30" s="145"/>
      <c r="J30" s="145"/>
      <c r="K30" s="145"/>
      <c r="L30" s="145"/>
    </row>
    <row r="31" spans="2:12" s="144" customFormat="1" ht="15" customHeight="1" x14ac:dyDescent="0.25">
      <c r="B31" s="145"/>
      <c r="C31" s="145"/>
      <c r="D31" s="145"/>
      <c r="E31" s="145"/>
      <c r="F31" s="145"/>
      <c r="G31" s="145"/>
      <c r="H31" s="145"/>
      <c r="I31" s="145"/>
      <c r="J31" s="145"/>
      <c r="K31" s="145"/>
      <c r="L31" s="145"/>
    </row>
    <row r="32" spans="2:12" x14ac:dyDescent="0.25">
      <c r="B32" s="4" t="s">
        <v>73</v>
      </c>
    </row>
    <row r="33" spans="2:11" x14ac:dyDescent="0.25">
      <c r="B33" s="4"/>
    </row>
    <row r="34" spans="2:11" x14ac:dyDescent="0.25">
      <c r="C34" s="4" t="s">
        <v>163</v>
      </c>
    </row>
    <row r="35" spans="2:11" x14ac:dyDescent="0.25">
      <c r="D35" s="156" t="s">
        <v>145</v>
      </c>
      <c r="E35" s="156"/>
      <c r="F35" s="156"/>
      <c r="G35" s="156"/>
      <c r="H35" s="156"/>
      <c r="I35" s="156"/>
      <c r="J35" s="156"/>
      <c r="K35" s="156"/>
    </row>
    <row r="36" spans="2:11" x14ac:dyDescent="0.25">
      <c r="D36" s="156"/>
      <c r="E36" s="156"/>
      <c r="F36" s="156"/>
      <c r="G36" s="156"/>
      <c r="H36" s="156"/>
      <c r="I36" s="156"/>
      <c r="J36" s="156"/>
      <c r="K36" s="156"/>
    </row>
    <row r="37" spans="2:11" x14ac:dyDescent="0.25">
      <c r="D37" s="114"/>
      <c r="E37" s="114"/>
      <c r="F37" s="114"/>
      <c r="G37" s="114"/>
      <c r="H37" s="114"/>
      <c r="I37" s="114"/>
      <c r="J37" s="114"/>
      <c r="K37" s="114"/>
    </row>
    <row r="39" spans="2:11" x14ac:dyDescent="0.25">
      <c r="C39" s="4" t="s">
        <v>164</v>
      </c>
    </row>
    <row r="40" spans="2:11" x14ac:dyDescent="0.25">
      <c r="D40" s="156" t="s">
        <v>143</v>
      </c>
      <c r="E40" s="156"/>
      <c r="F40" s="156"/>
      <c r="G40" s="156"/>
      <c r="H40" s="156"/>
      <c r="I40" s="156"/>
      <c r="J40" s="156"/>
      <c r="K40" s="156"/>
    </row>
    <row r="41" spans="2:11" x14ac:dyDescent="0.25">
      <c r="D41" s="156"/>
      <c r="E41" s="156"/>
      <c r="F41" s="156"/>
      <c r="G41" s="156"/>
      <c r="H41" s="156"/>
      <c r="I41" s="156"/>
      <c r="J41" s="156"/>
      <c r="K41" s="156"/>
    </row>
    <row r="42" spans="2:11" x14ac:dyDescent="0.25">
      <c r="D42" s="114"/>
      <c r="E42" s="114"/>
      <c r="F42" s="114"/>
      <c r="G42" s="114"/>
      <c r="H42" s="114"/>
      <c r="I42" s="114"/>
      <c r="J42" s="114"/>
      <c r="K42" s="114"/>
    </row>
    <row r="44" spans="2:11" x14ac:dyDescent="0.25">
      <c r="C44" s="4" t="s">
        <v>74</v>
      </c>
    </row>
    <row r="45" spans="2:11" x14ac:dyDescent="0.25">
      <c r="D45" s="157" t="s">
        <v>144</v>
      </c>
      <c r="E45" s="157"/>
      <c r="F45" s="157"/>
      <c r="G45" s="157"/>
      <c r="H45" s="157"/>
      <c r="I45" s="157"/>
      <c r="J45" s="157"/>
      <c r="K45" s="5"/>
    </row>
    <row r="46" spans="2:11" x14ac:dyDescent="0.25">
      <c r="D46" s="157"/>
      <c r="E46" s="157"/>
      <c r="F46" s="157"/>
      <c r="G46" s="157"/>
      <c r="H46" s="157"/>
      <c r="I46" s="157"/>
      <c r="J46" s="157"/>
      <c r="K46" s="5"/>
    </row>
    <row r="47" spans="2:11" x14ac:dyDescent="0.25">
      <c r="D47" s="157"/>
      <c r="E47" s="157"/>
      <c r="F47" s="157"/>
      <c r="G47" s="157"/>
      <c r="H47" s="157"/>
      <c r="I47" s="157"/>
      <c r="J47" s="157"/>
      <c r="K47" s="5"/>
    </row>
    <row r="48" spans="2:11" x14ac:dyDescent="0.25">
      <c r="D48" s="5"/>
      <c r="E48" s="5"/>
      <c r="F48" s="5"/>
      <c r="G48" s="5"/>
      <c r="H48" s="5"/>
      <c r="I48" s="5"/>
      <c r="J48" s="5"/>
      <c r="K48" s="5"/>
    </row>
    <row r="49" spans="4:11" x14ac:dyDescent="0.25">
      <c r="D49" s="5"/>
      <c r="E49" s="5"/>
      <c r="F49" s="5"/>
      <c r="G49" s="5"/>
      <c r="H49" s="5"/>
      <c r="I49" s="5"/>
      <c r="J49" s="5"/>
      <c r="K49" s="5"/>
    </row>
    <row r="50" spans="4:11" x14ac:dyDescent="0.25">
      <c r="D50" s="5"/>
      <c r="E50" s="5"/>
      <c r="F50" s="5"/>
      <c r="G50" s="5"/>
      <c r="H50" s="5"/>
      <c r="I50" s="5"/>
      <c r="J50" s="5"/>
      <c r="K50" s="5"/>
    </row>
  </sheetData>
  <sheetProtection algorithmName="SHA-512" hashValue="B13/kf9hL13KTPykhqYKOAJtYFTVc/bQTEpjGanZhGwPakEGYWoNfTnTiD3i/I4WuMZQQUnvTHAKwkYOz4iFWw==" saltValue="NxLfIDuORUNfI22Z2lS/ZQ==" spinCount="100000" sheet="1" objects="1" scenarios="1"/>
  <customSheetViews>
    <customSheetView guid="{2551AFC1-09C7-4CDF-ACBC-8FCAF7D94AB3}" scale="125" showPageBreaks="1" fitToPage="1" view="pageBreakPreview">
      <selection activeCell="K17" sqref="K17"/>
      <pageMargins left="0.45" right="0.45" top="0.75" bottom="0.75" header="0.3" footer="0.3"/>
      <pageSetup scale="81" orientation="portrait" horizontalDpi="1200" verticalDpi="1200" r:id="rId1"/>
      <headerFooter>
        <oddFooter>&amp;CCopyright RedTeam Software 2020&amp;RUsing the ROI Calculator</oddFooter>
      </headerFooter>
    </customSheetView>
    <customSheetView guid="{E666C825-D159-4D4F-AC64-C82DDA90B3BC}" scale="125" showPageBreaks="1" fitToPage="1" view="pageBreakPreview">
      <selection activeCell="K17" sqref="K17"/>
      <pageMargins left="0.45" right="0.45" top="0.75" bottom="0.75" header="0.3" footer="0.3"/>
      <pageSetup scale="81" orientation="portrait" horizontalDpi="1200" verticalDpi="1200" r:id="rId2"/>
      <headerFooter>
        <oddFooter>&amp;CCopyright RedTeam Software 2020&amp;RUsing the ROI Calculator</oddFooter>
      </headerFooter>
    </customSheetView>
  </customSheetViews>
  <mergeCells count="4">
    <mergeCell ref="D40:K41"/>
    <mergeCell ref="D45:J47"/>
    <mergeCell ref="B9:M15"/>
    <mergeCell ref="D35:K36"/>
  </mergeCells>
  <hyperlinks>
    <hyperlink ref="G16" r:id="rId3" xr:uid="{16F3E893-0F0C-4227-AAF5-22E52E4563EA}"/>
  </hyperlinks>
  <pageMargins left="0.45" right="0.45" top="0.75" bottom="0.75" header="0.3" footer="0.3"/>
  <pageSetup scale="81" orientation="portrait" horizontalDpi="1200" verticalDpi="1200" r:id="rId4"/>
  <headerFooter>
    <oddFooter>&amp;CCopyright RedTeam Software 2020&amp;RUsing the ROI Calculator</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D8AC6-0A98-4BE6-AF16-3653CE927014}">
  <sheetPr>
    <tabColor rgb="FF92D050"/>
    <pageSetUpPr fitToPage="1"/>
  </sheetPr>
  <dimension ref="A1:K88"/>
  <sheetViews>
    <sheetView view="pageBreakPreview" topLeftCell="A13" zoomScale="125" zoomScaleNormal="100" zoomScaleSheetLayoutView="125" workbookViewId="0">
      <selection activeCell="F18" sqref="F18"/>
    </sheetView>
  </sheetViews>
  <sheetFormatPr defaultRowHeight="15" x14ac:dyDescent="0.25"/>
  <cols>
    <col min="1" max="1" width="7.85546875" customWidth="1"/>
    <col min="2" max="2" width="18.7109375" customWidth="1"/>
    <col min="3" max="6" width="16.85546875" customWidth="1"/>
    <col min="7" max="9" width="16.85546875" style="6" customWidth="1"/>
    <col min="10" max="10" width="9.140625" customWidth="1"/>
    <col min="11" max="11" width="7.7109375" customWidth="1"/>
  </cols>
  <sheetData>
    <row r="1" spans="1:11" ht="21" x14ac:dyDescent="0.35">
      <c r="A1" s="134" t="s">
        <v>159</v>
      </c>
      <c r="B1" s="135"/>
      <c r="C1" s="135"/>
      <c r="D1" s="135"/>
      <c r="E1" s="135"/>
    </row>
    <row r="2" spans="1:11" s="35" customFormat="1" ht="15.75" customHeight="1" x14ac:dyDescent="0.25">
      <c r="A2" s="4"/>
      <c r="B2" s="136" t="s">
        <v>161</v>
      </c>
      <c r="C2" s="140"/>
      <c r="G2" s="6"/>
      <c r="H2" s="6"/>
      <c r="I2" s="6"/>
    </row>
    <row r="3" spans="1:11" s="35" customFormat="1" ht="15.75" customHeight="1" x14ac:dyDescent="0.25">
      <c r="A3" s="4" t="s">
        <v>75</v>
      </c>
      <c r="B3" s="4" t="s">
        <v>76</v>
      </c>
      <c r="C3" s="163" t="s">
        <v>77</v>
      </c>
      <c r="D3" s="163"/>
      <c r="E3" s="163"/>
      <c r="F3" s="163"/>
      <c r="G3" s="163"/>
      <c r="H3" s="163"/>
      <c r="I3" s="163"/>
      <c r="J3" s="163"/>
      <c r="K3" s="163"/>
    </row>
    <row r="4" spans="1:11" s="35" customFormat="1" ht="6" customHeight="1" x14ac:dyDescent="0.25">
      <c r="A4" s="4"/>
      <c r="C4" s="163"/>
      <c r="D4" s="163"/>
      <c r="E4" s="163"/>
      <c r="F4" s="163"/>
      <c r="G4" s="163"/>
      <c r="H4" s="163"/>
      <c r="I4" s="163"/>
      <c r="J4" s="163"/>
      <c r="K4" s="163"/>
    </row>
    <row r="5" spans="1:11" s="35" customFormat="1" ht="15.75" customHeight="1" x14ac:dyDescent="0.25">
      <c r="A5" s="4" t="s">
        <v>78</v>
      </c>
      <c r="B5" s="4" t="s">
        <v>79</v>
      </c>
      <c r="C5" s="163" t="s">
        <v>101</v>
      </c>
      <c r="D5" s="163"/>
      <c r="E5" s="163"/>
      <c r="F5" s="163"/>
      <c r="G5" s="163"/>
      <c r="H5" s="163"/>
      <c r="I5" s="163"/>
      <c r="J5" s="163"/>
      <c r="K5" s="163"/>
    </row>
    <row r="6" spans="1:11" s="35" customFormat="1" ht="15.75" customHeight="1" x14ac:dyDescent="0.25">
      <c r="A6" s="4"/>
      <c r="C6" s="163"/>
      <c r="D6" s="163"/>
      <c r="E6" s="163"/>
      <c r="F6" s="163"/>
      <c r="G6" s="163"/>
      <c r="H6" s="163"/>
      <c r="I6" s="163"/>
      <c r="J6" s="163"/>
      <c r="K6" s="163"/>
    </row>
    <row r="7" spans="1:11" s="35" customFormat="1" ht="15.75" customHeight="1" x14ac:dyDescent="0.25">
      <c r="A7" s="4"/>
      <c r="C7" s="163"/>
      <c r="D7" s="163"/>
      <c r="E7" s="163"/>
      <c r="F7" s="163"/>
      <c r="G7" s="163"/>
      <c r="H7" s="163"/>
      <c r="I7" s="163"/>
      <c r="J7" s="163"/>
      <c r="K7" s="163"/>
    </row>
    <row r="8" spans="1:11" s="35" customFormat="1" ht="15.75" customHeight="1" x14ac:dyDescent="0.25">
      <c r="A8" s="4"/>
      <c r="C8" s="163"/>
      <c r="D8" s="163"/>
      <c r="E8" s="163"/>
      <c r="F8" s="163"/>
      <c r="G8" s="163"/>
      <c r="H8" s="163"/>
      <c r="I8" s="163"/>
      <c r="J8" s="163"/>
      <c r="K8" s="163"/>
    </row>
    <row r="9" spans="1:11" s="35" customFormat="1" ht="6" customHeight="1" x14ac:dyDescent="0.25"/>
    <row r="10" spans="1:11" s="35" customFormat="1" ht="15.75" customHeight="1" x14ac:dyDescent="0.25">
      <c r="A10" s="4" t="s">
        <v>81</v>
      </c>
      <c r="B10" s="4" t="s">
        <v>115</v>
      </c>
      <c r="C10" s="163" t="s">
        <v>116</v>
      </c>
      <c r="D10" s="163"/>
      <c r="E10" s="163"/>
      <c r="F10" s="163"/>
      <c r="G10" s="163"/>
      <c r="H10" s="163"/>
      <c r="I10" s="163"/>
      <c r="J10" s="163"/>
      <c r="K10" s="163"/>
    </row>
    <row r="11" spans="1:11" s="35" customFormat="1" ht="15.75" customHeight="1" x14ac:dyDescent="0.25">
      <c r="A11" s="4"/>
      <c r="C11" s="163"/>
      <c r="D11" s="163"/>
      <c r="E11" s="163"/>
      <c r="F11" s="163"/>
      <c r="G11" s="163"/>
      <c r="H11" s="163"/>
      <c r="I11" s="163"/>
      <c r="J11" s="163"/>
      <c r="K11" s="163"/>
    </row>
    <row r="12" spans="1:11" s="35" customFormat="1" ht="6" customHeight="1" x14ac:dyDescent="0.25">
      <c r="A12" s="4"/>
      <c r="G12" s="6"/>
      <c r="H12" s="6"/>
      <c r="I12" s="6"/>
    </row>
    <row r="13" spans="1:11" s="35" customFormat="1" ht="15.75" customHeight="1" x14ac:dyDescent="0.25">
      <c r="A13" s="4" t="s">
        <v>82</v>
      </c>
      <c r="B13" s="4" t="s">
        <v>80</v>
      </c>
      <c r="C13" s="163" t="s">
        <v>117</v>
      </c>
      <c r="D13" s="163"/>
      <c r="E13" s="163"/>
      <c r="F13" s="163"/>
      <c r="G13" s="163"/>
      <c r="H13" s="163"/>
      <c r="I13" s="163"/>
      <c r="J13" s="163"/>
      <c r="K13" s="163"/>
    </row>
    <row r="14" spans="1:11" s="35" customFormat="1" ht="15.75" customHeight="1" x14ac:dyDescent="0.25">
      <c r="A14" s="4"/>
      <c r="B14" s="4"/>
      <c r="C14" s="163"/>
      <c r="D14" s="163"/>
      <c r="E14" s="163"/>
      <c r="F14" s="163"/>
      <c r="G14" s="163"/>
      <c r="H14" s="163"/>
      <c r="I14" s="163"/>
      <c r="J14" s="163"/>
      <c r="K14" s="163"/>
    </row>
    <row r="15" spans="1:11" s="35" customFormat="1" ht="6" customHeight="1" x14ac:dyDescent="0.25">
      <c r="A15" s="4"/>
      <c r="C15" s="36"/>
      <c r="D15" s="36"/>
      <c r="E15" s="36"/>
      <c r="F15" s="36"/>
      <c r="G15" s="36"/>
      <c r="H15" s="36"/>
      <c r="I15" s="36"/>
    </row>
    <row r="16" spans="1:11" s="35" customFormat="1" ht="15.75" customHeight="1" x14ac:dyDescent="0.25">
      <c r="A16" s="4"/>
      <c r="B16" s="38" t="s">
        <v>95</v>
      </c>
      <c r="C16" s="97">
        <v>25000000</v>
      </c>
      <c r="E16" s="38" t="s">
        <v>93</v>
      </c>
      <c r="F16" s="42">
        <f>C32</f>
        <v>24</v>
      </c>
      <c r="G16" s="6"/>
      <c r="H16" s="6"/>
      <c r="I16" s="6"/>
    </row>
    <row r="17" spans="1:9" s="35" customFormat="1" ht="15.75" customHeight="1" x14ac:dyDescent="0.25">
      <c r="A17" s="4"/>
      <c r="B17" s="38" t="s">
        <v>94</v>
      </c>
      <c r="C17" s="98">
        <v>0.11</v>
      </c>
      <c r="D17" s="38"/>
      <c r="E17" s="38" t="s">
        <v>96</v>
      </c>
      <c r="F17" s="99">
        <v>40</v>
      </c>
      <c r="H17" s="57" t="s">
        <v>97</v>
      </c>
      <c r="I17" s="100">
        <v>50</v>
      </c>
    </row>
    <row r="18" spans="1:9" s="35" customFormat="1" ht="15.75" customHeight="1" x14ac:dyDescent="0.25">
      <c r="A18" s="4"/>
      <c r="B18" s="38" t="s">
        <v>111</v>
      </c>
      <c r="C18" s="98">
        <v>2.5000000000000001E-2</v>
      </c>
      <c r="D18" s="38"/>
      <c r="E18" s="38" t="s">
        <v>102</v>
      </c>
      <c r="F18" s="39">
        <f>(C17*C16)/(F16*I17*F17)</f>
        <v>57.291666666666664</v>
      </c>
      <c r="G18" s="6"/>
      <c r="H18" s="6"/>
      <c r="I18" s="6"/>
    </row>
    <row r="19" spans="1:9" s="35" customFormat="1" ht="8.25" customHeight="1" x14ac:dyDescent="0.25">
      <c r="A19" s="4"/>
      <c r="B19" s="38"/>
      <c r="C19" s="38"/>
      <c r="D19" s="38"/>
      <c r="F19" s="38"/>
      <c r="G19" s="6"/>
      <c r="H19" s="6"/>
      <c r="I19" s="6"/>
    </row>
    <row r="20" spans="1:9" s="35" customFormat="1" ht="15.75" customHeight="1" x14ac:dyDescent="0.25">
      <c r="A20" s="4"/>
      <c r="B20" s="164" t="s">
        <v>160</v>
      </c>
      <c r="C20" s="164"/>
      <c r="D20" s="164"/>
      <c r="E20" s="164"/>
      <c r="F20" s="164"/>
      <c r="G20" s="164"/>
      <c r="H20" s="164"/>
      <c r="I20" s="164"/>
    </row>
    <row r="21" spans="1:9" s="35" customFormat="1" ht="15.75" customHeight="1" x14ac:dyDescent="0.25">
      <c r="A21" s="4"/>
      <c r="B21" s="164"/>
      <c r="C21" s="164"/>
      <c r="D21" s="164"/>
      <c r="E21" s="164"/>
      <c r="F21" s="164"/>
      <c r="G21" s="164"/>
      <c r="H21" s="164"/>
      <c r="I21" s="164"/>
    </row>
    <row r="22" spans="1:9" ht="15.75" customHeight="1" x14ac:dyDescent="0.25">
      <c r="B22" s="165"/>
      <c r="C22" s="165"/>
      <c r="D22" s="165"/>
      <c r="E22" s="165"/>
      <c r="F22" s="165"/>
      <c r="G22" s="165"/>
      <c r="H22" s="165"/>
      <c r="I22" s="165"/>
    </row>
    <row r="23" spans="1:9" s="41" customFormat="1" ht="28.5" customHeight="1" x14ac:dyDescent="0.25">
      <c r="A23" s="119" t="s">
        <v>88</v>
      </c>
      <c r="B23" s="120" t="s">
        <v>20</v>
      </c>
      <c r="C23" s="120" t="s">
        <v>25</v>
      </c>
      <c r="D23" s="120" t="s">
        <v>89</v>
      </c>
      <c r="E23" s="121" t="s">
        <v>90</v>
      </c>
      <c r="F23" s="120" t="s">
        <v>98</v>
      </c>
      <c r="G23" s="121" t="s">
        <v>99</v>
      </c>
      <c r="H23" s="121" t="s">
        <v>100</v>
      </c>
      <c r="I23" s="122" t="s">
        <v>106</v>
      </c>
    </row>
    <row r="24" spans="1:9" ht="15" customHeight="1" x14ac:dyDescent="0.25">
      <c r="A24" s="20"/>
      <c r="B24" s="1" t="s">
        <v>83</v>
      </c>
      <c r="C24" s="102">
        <v>2</v>
      </c>
      <c r="D24" s="102">
        <v>4</v>
      </c>
      <c r="E24" s="103">
        <v>75000</v>
      </c>
      <c r="F24" s="8">
        <f t="shared" ref="F24:F31" si="0">E24/($F$17*$I$17)</f>
        <v>37.5</v>
      </c>
      <c r="G24" s="8">
        <f t="shared" ref="G24:G32" si="1">(F24/$F$32*$F$18)-F24</f>
        <v>23.340707964601776</v>
      </c>
      <c r="H24" s="101">
        <v>1</v>
      </c>
      <c r="I24" s="14">
        <f>(D24*$I$17*H24*G24)+(D24*(1-H24)*H24*F24)</f>
        <v>4668.1415929203549</v>
      </c>
    </row>
    <row r="25" spans="1:9" ht="15" customHeight="1" x14ac:dyDescent="0.25">
      <c r="A25" s="12"/>
      <c r="B25" s="1" t="s">
        <v>84</v>
      </c>
      <c r="C25" s="102">
        <v>2</v>
      </c>
      <c r="D25" s="102">
        <v>4</v>
      </c>
      <c r="E25" s="104">
        <v>150000</v>
      </c>
      <c r="F25" s="8">
        <f t="shared" si="0"/>
        <v>75</v>
      </c>
      <c r="G25" s="8">
        <f t="shared" si="1"/>
        <v>46.681415929203553</v>
      </c>
      <c r="H25" s="101">
        <v>1</v>
      </c>
      <c r="I25" s="14">
        <f t="shared" ref="I25:I31" si="2">(D25*$I$17*H25*G25)+(D25*(1-H25)*H25*F25)</f>
        <v>9336.2831858407098</v>
      </c>
    </row>
    <row r="26" spans="1:9" x14ac:dyDescent="0.25">
      <c r="A26" s="12"/>
      <c r="B26" s="1" t="s">
        <v>85</v>
      </c>
      <c r="C26" s="102">
        <v>4</v>
      </c>
      <c r="D26" s="102">
        <v>5</v>
      </c>
      <c r="E26" s="104">
        <v>100000</v>
      </c>
      <c r="F26" s="8">
        <f t="shared" si="0"/>
        <v>50</v>
      </c>
      <c r="G26" s="8">
        <f t="shared" si="1"/>
        <v>31.120943952802349</v>
      </c>
      <c r="H26" s="101">
        <v>1</v>
      </c>
      <c r="I26" s="14">
        <f t="shared" si="2"/>
        <v>7780.2359882005876</v>
      </c>
    </row>
    <row r="27" spans="1:9" x14ac:dyDescent="0.25">
      <c r="A27" s="12"/>
      <c r="B27" s="1" t="s">
        <v>86</v>
      </c>
      <c r="C27" s="102">
        <v>1</v>
      </c>
      <c r="D27" s="102">
        <v>5</v>
      </c>
      <c r="E27" s="104">
        <v>55000</v>
      </c>
      <c r="F27" s="8">
        <f t="shared" si="0"/>
        <v>27.5</v>
      </c>
      <c r="G27" s="8">
        <f t="shared" si="1"/>
        <v>17.116519174041294</v>
      </c>
      <c r="H27" s="101">
        <v>1</v>
      </c>
      <c r="I27" s="14">
        <f t="shared" si="2"/>
        <v>4279.129793510323</v>
      </c>
    </row>
    <row r="28" spans="1:9" x14ac:dyDescent="0.25">
      <c r="A28" s="12"/>
      <c r="B28" s="1" t="s">
        <v>103</v>
      </c>
      <c r="C28" s="102">
        <v>4</v>
      </c>
      <c r="D28" s="102">
        <v>4</v>
      </c>
      <c r="E28" s="104">
        <v>60000</v>
      </c>
      <c r="F28" s="8">
        <f t="shared" si="0"/>
        <v>30</v>
      </c>
      <c r="G28" s="8">
        <f t="shared" si="1"/>
        <v>18.672566371681413</v>
      </c>
      <c r="H28" s="101">
        <v>1</v>
      </c>
      <c r="I28" s="14">
        <f t="shared" si="2"/>
        <v>3734.5132743362824</v>
      </c>
    </row>
    <row r="29" spans="1:9" x14ac:dyDescent="0.25">
      <c r="A29" s="12"/>
      <c r="B29" s="1" t="s">
        <v>104</v>
      </c>
      <c r="C29" s="102">
        <v>1</v>
      </c>
      <c r="D29" s="102">
        <v>4</v>
      </c>
      <c r="E29" s="104">
        <v>90000</v>
      </c>
      <c r="F29" s="8">
        <f t="shared" si="0"/>
        <v>45</v>
      </c>
      <c r="G29" s="8">
        <f t="shared" si="1"/>
        <v>28.008849557522126</v>
      </c>
      <c r="H29" s="101">
        <v>0.75</v>
      </c>
      <c r="I29" s="14">
        <f t="shared" si="2"/>
        <v>4235.0774336283193</v>
      </c>
    </row>
    <row r="30" spans="1:9" x14ac:dyDescent="0.25">
      <c r="A30" s="12"/>
      <c r="B30" s="1" t="s">
        <v>87</v>
      </c>
      <c r="C30" s="102">
        <v>2</v>
      </c>
      <c r="D30" s="102">
        <v>8</v>
      </c>
      <c r="E30" s="104">
        <v>50000</v>
      </c>
      <c r="F30" s="8">
        <f t="shared" si="0"/>
        <v>25</v>
      </c>
      <c r="G30" s="8">
        <f t="shared" si="1"/>
        <v>15.560471976401175</v>
      </c>
      <c r="H30" s="101">
        <v>0.75</v>
      </c>
      <c r="I30" s="14">
        <f t="shared" si="2"/>
        <v>4705.6415929203522</v>
      </c>
    </row>
    <row r="31" spans="1:9" x14ac:dyDescent="0.25">
      <c r="A31" s="12"/>
      <c r="B31" s="1" t="s">
        <v>24</v>
      </c>
      <c r="C31" s="102">
        <v>8</v>
      </c>
      <c r="D31" s="102">
        <v>2</v>
      </c>
      <c r="E31" s="104">
        <v>45000</v>
      </c>
      <c r="F31" s="8">
        <f t="shared" si="0"/>
        <v>22.5</v>
      </c>
      <c r="G31" s="8">
        <f t="shared" si="1"/>
        <v>14.004424778761063</v>
      </c>
      <c r="H31" s="101">
        <v>1</v>
      </c>
      <c r="I31" s="14">
        <f t="shared" si="2"/>
        <v>1400.4424778761063</v>
      </c>
    </row>
    <row r="32" spans="1:9" s="1" customFormat="1" x14ac:dyDescent="0.25">
      <c r="A32" s="72"/>
      <c r="B32" s="10"/>
      <c r="C32" s="73">
        <f>SUM(C24:C31)</f>
        <v>24</v>
      </c>
      <c r="D32" s="10"/>
      <c r="E32" s="11">
        <f>E24*C24+E25*C25+E26*C26+E27*C27+E28*C28+E29*C29+E30*C30+E31*C31</f>
        <v>1695000</v>
      </c>
      <c r="F32" s="11">
        <f>E32/(C32*F17*I17)</f>
        <v>35.3125</v>
      </c>
      <c r="G32" s="11">
        <f t="shared" si="1"/>
        <v>21.979166666666664</v>
      </c>
      <c r="H32" s="11"/>
      <c r="I32" s="23">
        <f>SUM(I24:I31)</f>
        <v>40139.465339233037</v>
      </c>
    </row>
    <row r="33" spans="1:9" s="1" customFormat="1" ht="4.5" customHeight="1" x14ac:dyDescent="0.25">
      <c r="A33" s="12"/>
      <c r="C33" s="59"/>
      <c r="E33" s="8"/>
      <c r="F33" s="8"/>
      <c r="G33" s="8"/>
      <c r="H33" s="8"/>
      <c r="I33" s="34"/>
    </row>
    <row r="34" spans="1:9" x14ac:dyDescent="0.25">
      <c r="A34" s="12"/>
      <c r="B34" s="1"/>
      <c r="C34" s="55" t="s">
        <v>64</v>
      </c>
      <c r="D34" s="55" t="s">
        <v>65</v>
      </c>
      <c r="E34" s="55" t="s">
        <v>66</v>
      </c>
      <c r="F34" s="55" t="s">
        <v>67</v>
      </c>
      <c r="G34" s="55" t="s">
        <v>68</v>
      </c>
      <c r="H34" s="43"/>
      <c r="I34" s="44"/>
    </row>
    <row r="35" spans="1:9" x14ac:dyDescent="0.25">
      <c r="A35" s="12"/>
      <c r="B35" s="61" t="s">
        <v>137</v>
      </c>
      <c r="C35" s="101">
        <v>0.5</v>
      </c>
      <c r="D35" s="101">
        <v>0.75</v>
      </c>
      <c r="E35" s="101">
        <v>1</v>
      </c>
      <c r="F35" s="101">
        <v>1</v>
      </c>
      <c r="G35" s="101">
        <v>1</v>
      </c>
      <c r="H35" s="45"/>
      <c r="I35" s="46"/>
    </row>
    <row r="36" spans="1:9" x14ac:dyDescent="0.25">
      <c r="A36" s="12"/>
      <c r="B36" s="55" t="s">
        <v>124</v>
      </c>
      <c r="C36" s="60">
        <f>C35*$I$32</f>
        <v>20069.732669616518</v>
      </c>
      <c r="D36" s="60">
        <f t="shared" ref="D36:G36" si="3">D35*$I$32</f>
        <v>30104.599004424777</v>
      </c>
      <c r="E36" s="60">
        <f t="shared" si="3"/>
        <v>40139.465339233037</v>
      </c>
      <c r="F36" s="60">
        <f t="shared" si="3"/>
        <v>40139.465339233037</v>
      </c>
      <c r="G36" s="60">
        <f t="shared" si="3"/>
        <v>40139.465339233037</v>
      </c>
      <c r="H36" s="45"/>
      <c r="I36" s="46"/>
    </row>
    <row r="37" spans="1:9" s="1" customFormat="1" ht="7.5" customHeight="1" x14ac:dyDescent="0.25">
      <c r="A37" s="16"/>
      <c r="B37" s="2"/>
      <c r="C37" s="3"/>
      <c r="D37" s="2"/>
      <c r="E37" s="7"/>
      <c r="F37" s="7"/>
      <c r="G37" s="7"/>
      <c r="H37" s="7"/>
      <c r="I37" s="18"/>
    </row>
    <row r="38" spans="1:9" s="1" customFormat="1" x14ac:dyDescent="0.25">
      <c r="C38" s="59"/>
      <c r="E38" s="8"/>
      <c r="F38" s="8"/>
      <c r="G38" s="8"/>
      <c r="H38" s="8"/>
      <c r="I38" s="60"/>
    </row>
    <row r="39" spans="1:9" s="1" customFormat="1" x14ac:dyDescent="0.25">
      <c r="A39" s="115" t="s">
        <v>118</v>
      </c>
      <c r="B39" s="116"/>
      <c r="C39" s="116"/>
      <c r="D39" s="116"/>
      <c r="E39" s="116"/>
      <c r="F39" s="116"/>
      <c r="G39" s="117"/>
      <c r="H39" s="117"/>
      <c r="I39" s="118"/>
    </row>
    <row r="40" spans="1:9" s="1" customFormat="1" ht="15" customHeight="1" x14ac:dyDescent="0.25">
      <c r="A40" s="12"/>
      <c r="B40" s="161" t="s">
        <v>125</v>
      </c>
      <c r="C40" s="161"/>
      <c r="D40" s="161"/>
      <c r="E40" s="161"/>
      <c r="F40" s="161"/>
      <c r="G40" s="161"/>
      <c r="H40" s="161"/>
      <c r="I40" s="44"/>
    </row>
    <row r="41" spans="1:9" s="1" customFormat="1" x14ac:dyDescent="0.25">
      <c r="A41" s="12"/>
      <c r="B41" s="161"/>
      <c r="C41" s="161"/>
      <c r="D41" s="161"/>
      <c r="E41" s="161"/>
      <c r="F41" s="161"/>
      <c r="G41" s="161"/>
      <c r="H41" s="161"/>
      <c r="I41" s="44"/>
    </row>
    <row r="42" spans="1:9" s="1" customFormat="1" x14ac:dyDescent="0.25">
      <c r="A42" s="12"/>
      <c r="B42" s="19"/>
      <c r="C42" s="55" t="s">
        <v>112</v>
      </c>
      <c r="D42" s="55" t="s">
        <v>65</v>
      </c>
      <c r="E42" s="55" t="s">
        <v>66</v>
      </c>
      <c r="F42" s="55" t="s">
        <v>67</v>
      </c>
      <c r="G42" s="55" t="s">
        <v>68</v>
      </c>
      <c r="H42" s="43"/>
      <c r="I42" s="44"/>
    </row>
    <row r="43" spans="1:9" s="1" customFormat="1" x14ac:dyDescent="0.25">
      <c r="A43" s="12"/>
      <c r="B43" s="61" t="s">
        <v>119</v>
      </c>
      <c r="C43" s="105">
        <v>0.25</v>
      </c>
      <c r="D43" s="105">
        <v>0.22500000000000001</v>
      </c>
      <c r="E43" s="105">
        <v>0.2</v>
      </c>
      <c r="F43" s="105">
        <v>0.2</v>
      </c>
      <c r="G43" s="105">
        <v>0.2</v>
      </c>
      <c r="H43" s="43"/>
      <c r="I43" s="44"/>
    </row>
    <row r="44" spans="1:9" s="1" customFormat="1" x14ac:dyDescent="0.25">
      <c r="A44" s="12"/>
      <c r="B44" s="61" t="s">
        <v>120</v>
      </c>
      <c r="C44" s="105">
        <v>0.2</v>
      </c>
      <c r="D44" s="62">
        <f>C44</f>
        <v>0.2</v>
      </c>
      <c r="E44" s="62">
        <f t="shared" ref="E44:G44" si="4">D44</f>
        <v>0.2</v>
      </c>
      <c r="F44" s="62">
        <f t="shared" si="4"/>
        <v>0.2</v>
      </c>
      <c r="G44" s="62">
        <f t="shared" si="4"/>
        <v>0.2</v>
      </c>
      <c r="H44" s="43"/>
      <c r="I44" s="44"/>
    </row>
    <row r="45" spans="1:9" s="1" customFormat="1" x14ac:dyDescent="0.25">
      <c r="A45" s="12"/>
      <c r="B45" s="19" t="s">
        <v>121</v>
      </c>
      <c r="C45" s="8">
        <f>C44*$E$32*C43</f>
        <v>84750</v>
      </c>
      <c r="D45" s="8">
        <f t="shared" ref="D45:G45" si="5">D44*$E$32*D43</f>
        <v>76275</v>
      </c>
      <c r="E45" s="8">
        <f t="shared" si="5"/>
        <v>67800</v>
      </c>
      <c r="F45" s="8">
        <f t="shared" si="5"/>
        <v>67800</v>
      </c>
      <c r="G45" s="8">
        <f t="shared" si="5"/>
        <v>67800</v>
      </c>
      <c r="H45" s="45"/>
      <c r="I45" s="46"/>
    </row>
    <row r="46" spans="1:9" s="1" customFormat="1" x14ac:dyDescent="0.25">
      <c r="A46" s="12"/>
      <c r="B46" s="63" t="s">
        <v>124</v>
      </c>
      <c r="C46" s="64"/>
      <c r="D46" s="64">
        <f>-D45+$C$45</f>
        <v>8475</v>
      </c>
      <c r="E46" s="64">
        <f t="shared" ref="E46:G46" si="6">-E45+$C$45</f>
        <v>16950</v>
      </c>
      <c r="F46" s="64">
        <f t="shared" si="6"/>
        <v>16950</v>
      </c>
      <c r="G46" s="64">
        <f t="shared" si="6"/>
        <v>16950</v>
      </c>
      <c r="H46" s="45"/>
      <c r="I46" s="46"/>
    </row>
    <row r="47" spans="1:9" s="1" customFormat="1" ht="6.75" customHeight="1" x14ac:dyDescent="0.25">
      <c r="A47" s="16"/>
      <c r="B47" s="17"/>
      <c r="C47" s="7"/>
      <c r="D47" s="7"/>
      <c r="E47" s="7"/>
      <c r="F47" s="7"/>
      <c r="G47" s="7"/>
      <c r="H47" s="65"/>
      <c r="I47" s="66"/>
    </row>
    <row r="48" spans="1:9" x14ac:dyDescent="0.25">
      <c r="D48" s="37"/>
      <c r="G48"/>
      <c r="H48" s="37"/>
      <c r="I48"/>
    </row>
    <row r="49" spans="1:9" ht="17.25" customHeight="1" x14ac:dyDescent="0.25">
      <c r="A49" s="115" t="s">
        <v>105</v>
      </c>
      <c r="B49" s="116"/>
      <c r="C49" s="116"/>
      <c r="D49" s="116"/>
      <c r="E49" s="116"/>
      <c r="F49" s="116"/>
      <c r="G49" s="117"/>
      <c r="H49" s="117"/>
      <c r="I49" s="118"/>
    </row>
    <row r="50" spans="1:9" ht="15" customHeight="1" x14ac:dyDescent="0.25">
      <c r="A50" s="12"/>
      <c r="B50" s="161" t="s">
        <v>110</v>
      </c>
      <c r="C50" s="161"/>
      <c r="D50" s="161"/>
      <c r="E50" s="161"/>
      <c r="F50" s="161"/>
      <c r="G50" s="161"/>
      <c r="H50" s="161"/>
      <c r="I50" s="44"/>
    </row>
    <row r="51" spans="1:9" x14ac:dyDescent="0.25">
      <c r="A51" s="12"/>
      <c r="B51" s="161"/>
      <c r="C51" s="161"/>
      <c r="D51" s="161"/>
      <c r="E51" s="161"/>
      <c r="F51" s="161"/>
      <c r="G51" s="161"/>
      <c r="H51" s="161"/>
      <c r="I51" s="44"/>
    </row>
    <row r="52" spans="1:9" x14ac:dyDescent="0.25">
      <c r="A52" s="12"/>
      <c r="B52" s="19"/>
      <c r="C52" s="55" t="s">
        <v>112</v>
      </c>
      <c r="D52" s="55" t="s">
        <v>65</v>
      </c>
      <c r="E52" s="55" t="s">
        <v>66</v>
      </c>
      <c r="F52" s="55" t="s">
        <v>67</v>
      </c>
      <c r="G52" s="55" t="s">
        <v>68</v>
      </c>
      <c r="H52" s="43"/>
      <c r="I52" s="44"/>
    </row>
    <row r="53" spans="1:9" s="1" customFormat="1" x14ac:dyDescent="0.25">
      <c r="A53" s="12"/>
      <c r="B53" s="19" t="s">
        <v>107</v>
      </c>
      <c r="C53" s="19"/>
      <c r="D53" s="101">
        <v>0.05</v>
      </c>
      <c r="E53" s="101">
        <v>0.05</v>
      </c>
      <c r="F53" s="101">
        <v>0.05</v>
      </c>
      <c r="G53" s="101">
        <v>0.05</v>
      </c>
      <c r="H53" s="43"/>
      <c r="I53" s="44"/>
    </row>
    <row r="54" spans="1:9" x14ac:dyDescent="0.25">
      <c r="A54" s="12"/>
      <c r="B54" s="19" t="s">
        <v>108</v>
      </c>
      <c r="C54" s="8"/>
      <c r="D54" s="106">
        <v>0</v>
      </c>
      <c r="E54" s="106">
        <v>0</v>
      </c>
      <c r="F54" s="106">
        <v>0</v>
      </c>
      <c r="G54" s="106">
        <v>0</v>
      </c>
      <c r="H54" s="45"/>
      <c r="I54" s="46"/>
    </row>
    <row r="55" spans="1:9" x14ac:dyDescent="0.25">
      <c r="A55" s="12"/>
      <c r="B55" s="19"/>
      <c r="C55" s="1"/>
      <c r="D55" s="47">
        <f>C56*D53+D54</f>
        <v>1250000</v>
      </c>
      <c r="E55" s="47">
        <f>D56*E53+E54</f>
        <v>1312500</v>
      </c>
      <c r="F55" s="47">
        <f t="shared" ref="F55:G55" si="7">E56*F53+F54</f>
        <v>1378125</v>
      </c>
      <c r="G55" s="47">
        <f t="shared" si="7"/>
        <v>1447031.25</v>
      </c>
      <c r="H55" s="8"/>
      <c r="I55" s="34"/>
    </row>
    <row r="56" spans="1:9" x14ac:dyDescent="0.25">
      <c r="A56" s="12"/>
      <c r="B56" s="50" t="s">
        <v>109</v>
      </c>
      <c r="C56" s="51">
        <f>C16</f>
        <v>25000000</v>
      </c>
      <c r="D56" s="52">
        <f>C56+C56*D53+D54</f>
        <v>26250000</v>
      </c>
      <c r="E56" s="52">
        <f>D56+D56*E53+E54</f>
        <v>27562500</v>
      </c>
      <c r="F56" s="52">
        <f>E56+E56*F53+F54</f>
        <v>28940625</v>
      </c>
      <c r="G56" s="52">
        <f>F56+F56*G53+G54</f>
        <v>30387656.25</v>
      </c>
      <c r="H56" s="1"/>
      <c r="I56" s="53"/>
    </row>
    <row r="57" spans="1:9" x14ac:dyDescent="0.25">
      <c r="A57" s="12"/>
      <c r="B57" s="56" t="s">
        <v>113</v>
      </c>
      <c r="C57" s="48"/>
      <c r="D57" s="49">
        <f>(D56-$C$56)*$C$18</f>
        <v>31250</v>
      </c>
      <c r="E57" s="49">
        <f>(E56-$C$56)*$C$18</f>
        <v>64062.5</v>
      </c>
      <c r="F57" s="49">
        <f>(F56-$C$56)*$C$18</f>
        <v>98515.625</v>
      </c>
      <c r="G57" s="49">
        <f>(G56-$C$56)*$C$18</f>
        <v>134691.40625</v>
      </c>
      <c r="H57" s="1"/>
      <c r="I57" s="53"/>
    </row>
    <row r="58" spans="1:9" x14ac:dyDescent="0.25">
      <c r="A58" s="16"/>
      <c r="B58" s="2"/>
      <c r="C58" s="58" t="s">
        <v>114</v>
      </c>
      <c r="D58" s="2"/>
      <c r="E58" s="2"/>
      <c r="F58" s="2"/>
      <c r="G58" s="2"/>
      <c r="H58" s="2"/>
      <c r="I58" s="54"/>
    </row>
    <row r="59" spans="1:9" x14ac:dyDescent="0.25">
      <c r="G59"/>
      <c r="H59"/>
      <c r="I59"/>
    </row>
    <row r="60" spans="1:9" x14ac:dyDescent="0.25">
      <c r="A60" s="115" t="s">
        <v>129</v>
      </c>
      <c r="B60" s="116"/>
      <c r="C60" s="116"/>
      <c r="D60" s="116"/>
      <c r="E60" s="116"/>
      <c r="F60" s="116"/>
      <c r="G60" s="117"/>
      <c r="H60" s="117"/>
      <c r="I60" s="118"/>
    </row>
    <row r="61" spans="1:9" ht="15" customHeight="1" x14ac:dyDescent="0.25">
      <c r="A61" s="12"/>
      <c r="B61" s="159" t="s">
        <v>128</v>
      </c>
      <c r="C61" s="159"/>
      <c r="D61" s="159"/>
      <c r="E61" s="159"/>
      <c r="F61" s="159"/>
      <c r="G61" s="159"/>
      <c r="H61" s="159"/>
      <c r="I61" s="160"/>
    </row>
    <row r="62" spans="1:9" ht="15" customHeight="1" x14ac:dyDescent="0.25">
      <c r="A62" s="12"/>
      <c r="B62" s="161"/>
      <c r="C62" s="161"/>
      <c r="D62" s="161"/>
      <c r="E62" s="161"/>
      <c r="F62" s="161"/>
      <c r="G62" s="161"/>
      <c r="H62" s="161"/>
      <c r="I62" s="162"/>
    </row>
    <row r="63" spans="1:9" ht="15" customHeight="1" x14ac:dyDescent="0.25">
      <c r="A63" s="12"/>
      <c r="B63" s="161"/>
      <c r="C63" s="161"/>
      <c r="D63" s="161"/>
      <c r="E63" s="161"/>
      <c r="F63" s="161"/>
      <c r="G63" s="161"/>
      <c r="H63" s="161"/>
      <c r="I63" s="162"/>
    </row>
    <row r="64" spans="1:9" ht="15" customHeight="1" x14ac:dyDescent="0.25">
      <c r="A64" s="12"/>
      <c r="B64" s="161"/>
      <c r="C64" s="161"/>
      <c r="D64" s="161"/>
      <c r="E64" s="161"/>
      <c r="F64" s="161"/>
      <c r="G64" s="161"/>
      <c r="H64" s="161"/>
      <c r="I64" s="162"/>
    </row>
    <row r="65" spans="1:9" ht="7.5" customHeight="1" x14ac:dyDescent="0.25">
      <c r="A65" s="12"/>
      <c r="B65" s="13"/>
      <c r="C65" s="13"/>
      <c r="D65" s="13"/>
      <c r="E65" s="13"/>
      <c r="F65" s="13"/>
      <c r="G65" s="13"/>
      <c r="H65" s="13"/>
      <c r="I65" s="44"/>
    </row>
    <row r="66" spans="1:9" x14ac:dyDescent="0.25">
      <c r="A66" s="12"/>
      <c r="B66" s="4" t="s">
        <v>134</v>
      </c>
      <c r="C66" s="61" t="s">
        <v>130</v>
      </c>
      <c r="D66" s="107">
        <v>100000</v>
      </c>
      <c r="E66" s="61" t="s">
        <v>131</v>
      </c>
      <c r="F66" s="107">
        <v>25000</v>
      </c>
      <c r="G66" s="61" t="s">
        <v>132</v>
      </c>
      <c r="H66" s="107">
        <v>150000</v>
      </c>
      <c r="I66" s="44"/>
    </row>
    <row r="67" spans="1:9" ht="8.25" customHeight="1" x14ac:dyDescent="0.25">
      <c r="A67" s="12"/>
      <c r="D67" s="67"/>
      <c r="E67" s="67"/>
      <c r="F67" s="67"/>
      <c r="G67" s="67"/>
      <c r="H67" s="43"/>
      <c r="I67" s="44"/>
    </row>
    <row r="68" spans="1:9" x14ac:dyDescent="0.25">
      <c r="A68" s="12"/>
      <c r="C68" s="55" t="s">
        <v>64</v>
      </c>
      <c r="D68" s="55" t="s">
        <v>65</v>
      </c>
      <c r="E68" s="55" t="s">
        <v>66</v>
      </c>
      <c r="F68" s="55" t="s">
        <v>67</v>
      </c>
      <c r="G68" s="55" t="s">
        <v>68</v>
      </c>
      <c r="H68" s="43"/>
      <c r="I68" s="44"/>
    </row>
    <row r="69" spans="1:9" x14ac:dyDescent="0.25">
      <c r="A69" s="12"/>
      <c r="B69" s="61" t="s">
        <v>133</v>
      </c>
      <c r="C69" s="40">
        <v>0.02</v>
      </c>
      <c r="D69" s="40">
        <v>0.15</v>
      </c>
      <c r="E69" s="40">
        <v>0.15</v>
      </c>
      <c r="F69" s="40">
        <v>0.2</v>
      </c>
      <c r="G69" s="40">
        <v>0.2</v>
      </c>
      <c r="H69" s="45"/>
      <c r="I69" s="46"/>
    </row>
    <row r="70" spans="1:9" x14ac:dyDescent="0.25">
      <c r="A70" s="12"/>
      <c r="B70" s="63" t="s">
        <v>124</v>
      </c>
      <c r="C70" s="64">
        <f>($D$66+$F$66+$H$66)*C69</f>
        <v>5500</v>
      </c>
      <c r="D70" s="64">
        <f>($D$66+$F$66+$H$66)*D69</f>
        <v>41250</v>
      </c>
      <c r="E70" s="64">
        <f>($D$66+$F$66+$H$66)*E69</f>
        <v>41250</v>
      </c>
      <c r="F70" s="64">
        <f>($D$66+$F$66+$H$66)*F69</f>
        <v>55000</v>
      </c>
      <c r="G70" s="64">
        <f>($D$66+$F$66+$H$66)*G69</f>
        <v>55000</v>
      </c>
      <c r="H70" s="45"/>
      <c r="I70" s="46"/>
    </row>
    <row r="71" spans="1:9" ht="7.5" customHeight="1" x14ac:dyDescent="0.25">
      <c r="A71" s="16"/>
      <c r="B71" s="17"/>
      <c r="C71" s="7"/>
      <c r="D71" s="7"/>
      <c r="E71" s="7"/>
      <c r="F71" s="7"/>
      <c r="G71" s="7"/>
      <c r="H71" s="65"/>
      <c r="I71" s="66"/>
    </row>
    <row r="72" spans="1:9" x14ac:dyDescent="0.25">
      <c r="G72"/>
      <c r="H72"/>
      <c r="I72"/>
    </row>
    <row r="73" spans="1:9" ht="17.25" customHeight="1" x14ac:dyDescent="0.25">
      <c r="A73" s="115" t="s">
        <v>146</v>
      </c>
      <c r="B73" s="116"/>
      <c r="C73" s="116"/>
      <c r="D73" s="116"/>
      <c r="E73" s="116"/>
      <c r="F73" s="116"/>
      <c r="G73" s="117"/>
      <c r="H73" s="117"/>
      <c r="I73" s="118"/>
    </row>
    <row r="74" spans="1:9" ht="15" customHeight="1" x14ac:dyDescent="0.25">
      <c r="A74" s="12"/>
      <c r="B74" s="159" t="s">
        <v>150</v>
      </c>
      <c r="C74" s="159"/>
      <c r="D74" s="159"/>
      <c r="E74" s="159"/>
      <c r="F74" s="159"/>
      <c r="G74" s="159"/>
      <c r="H74" s="159"/>
      <c r="I74" s="160"/>
    </row>
    <row r="75" spans="1:9" x14ac:dyDescent="0.25">
      <c r="A75" s="12"/>
      <c r="B75" s="161"/>
      <c r="C75" s="161"/>
      <c r="D75" s="161"/>
      <c r="E75" s="161"/>
      <c r="F75" s="161"/>
      <c r="G75" s="161"/>
      <c r="H75" s="161"/>
      <c r="I75" s="162"/>
    </row>
    <row r="76" spans="1:9" x14ac:dyDescent="0.25">
      <c r="A76" s="12"/>
      <c r="B76" s="1"/>
      <c r="C76" s="55" t="s">
        <v>64</v>
      </c>
      <c r="D76" s="55" t="s">
        <v>65</v>
      </c>
      <c r="E76" s="55" t="s">
        <v>66</v>
      </c>
      <c r="F76" s="55" t="s">
        <v>67</v>
      </c>
      <c r="G76" s="55" t="s">
        <v>68</v>
      </c>
      <c r="H76" s="43"/>
      <c r="I76" s="44"/>
    </row>
    <row r="77" spans="1:9" x14ac:dyDescent="0.25">
      <c r="A77" s="12"/>
      <c r="B77" s="61" t="s">
        <v>148</v>
      </c>
      <c r="C77" s="107">
        <v>0</v>
      </c>
      <c r="D77" s="107">
        <v>0</v>
      </c>
      <c r="E77" s="107">
        <v>0</v>
      </c>
      <c r="F77" s="107">
        <v>0</v>
      </c>
      <c r="G77" s="107">
        <v>0</v>
      </c>
      <c r="H77" s="45"/>
      <c r="I77" s="46"/>
    </row>
    <row r="78" spans="1:9" x14ac:dyDescent="0.25">
      <c r="A78" s="12"/>
      <c r="B78" s="61" t="s">
        <v>149</v>
      </c>
      <c r="C78" s="107">
        <v>0</v>
      </c>
      <c r="D78" s="107">
        <v>0</v>
      </c>
      <c r="E78" s="107">
        <v>0</v>
      </c>
      <c r="F78" s="107">
        <v>0</v>
      </c>
      <c r="G78" s="107">
        <v>0</v>
      </c>
      <c r="H78" s="45"/>
      <c r="I78" s="46"/>
    </row>
    <row r="79" spans="1:9" x14ac:dyDescent="0.25">
      <c r="A79" s="12"/>
      <c r="B79" s="61" t="s">
        <v>151</v>
      </c>
      <c r="C79" s="107">
        <v>0</v>
      </c>
      <c r="D79" s="107">
        <v>0</v>
      </c>
      <c r="E79" s="107">
        <v>0</v>
      </c>
      <c r="F79" s="107">
        <v>0</v>
      </c>
      <c r="G79" s="107">
        <v>0</v>
      </c>
      <c r="H79" s="45"/>
      <c r="I79" s="46"/>
    </row>
    <row r="80" spans="1:9" x14ac:dyDescent="0.25">
      <c r="A80" s="12"/>
      <c r="B80" s="95" t="s">
        <v>147</v>
      </c>
      <c r="C80" s="108">
        <v>0</v>
      </c>
      <c r="D80" s="108">
        <v>0</v>
      </c>
      <c r="E80" s="108">
        <v>0</v>
      </c>
      <c r="F80" s="108">
        <v>0</v>
      </c>
      <c r="G80" s="108">
        <v>0</v>
      </c>
      <c r="H80" s="45"/>
      <c r="I80" s="46"/>
    </row>
    <row r="81" spans="1:9" x14ac:dyDescent="0.25">
      <c r="A81" s="12"/>
      <c r="B81" s="55" t="s">
        <v>124</v>
      </c>
      <c r="C81" s="60">
        <f>SUM(C77:C80)</f>
        <v>0</v>
      </c>
      <c r="D81" s="60">
        <f t="shared" ref="D81:G81" si="8">SUM(D77:D80)</f>
        <v>0</v>
      </c>
      <c r="E81" s="60">
        <f t="shared" si="8"/>
        <v>0</v>
      </c>
      <c r="F81" s="60">
        <f t="shared" si="8"/>
        <v>0</v>
      </c>
      <c r="G81" s="60">
        <f t="shared" si="8"/>
        <v>0</v>
      </c>
      <c r="H81" s="45"/>
      <c r="I81" s="46"/>
    </row>
    <row r="82" spans="1:9" s="1" customFormat="1" ht="8.25" customHeight="1" x14ac:dyDescent="0.25">
      <c r="A82" s="16"/>
      <c r="B82" s="2"/>
      <c r="C82" s="3"/>
      <c r="D82" s="2"/>
      <c r="E82" s="7"/>
      <c r="F82" s="7"/>
      <c r="G82" s="7"/>
      <c r="H82" s="7"/>
      <c r="I82" s="18"/>
    </row>
    <row r="84" spans="1:9" x14ac:dyDescent="0.25">
      <c r="A84" t="s">
        <v>122</v>
      </c>
      <c r="B84" s="37" t="s">
        <v>123</v>
      </c>
    </row>
    <row r="85" spans="1:9" x14ac:dyDescent="0.25">
      <c r="B85" s="37" t="s">
        <v>91</v>
      </c>
    </row>
    <row r="86" spans="1:9" x14ac:dyDescent="0.25">
      <c r="B86" s="37" t="s">
        <v>92</v>
      </c>
    </row>
    <row r="87" spans="1:9" x14ac:dyDescent="0.25">
      <c r="B87" s="37" t="s">
        <v>126</v>
      </c>
    </row>
    <row r="88" spans="1:9" x14ac:dyDescent="0.25">
      <c r="B88" s="37" t="s">
        <v>127</v>
      </c>
    </row>
  </sheetData>
  <sheetProtection algorithmName="SHA-512" hashValue="Owp5TCE7k3pVvsvUSVXM+b/6iFEJ6vVmX0H5nBYsrCUHTh7LCdTlMAAznCLxAVkvX/DPaPPtlK4TBaLB+I7Kzg==" saltValue="0wephN39N2/6Kb/otkrKLg==" spinCount="100000" sheet="1" objects="1" scenarios="1"/>
  <customSheetViews>
    <customSheetView guid="{2551AFC1-09C7-4CDF-ACBC-8FCAF7D94AB3}" showPageBreaks="1" fitToPage="1" printArea="1" view="pageLayout" topLeftCell="A20">
      <selection activeCell="B20" sqref="B20:I22"/>
      <pageMargins left="0.25" right="0.25" top="0.25" bottom="0.25" header="0.3" footer="0.3"/>
      <pageSetup scale="61" orientation="portrait" r:id="rId1"/>
      <headerFooter>
        <oddFooter>&amp;CCopyright RedTeam Software 2020&amp;RBENEFITS</oddFooter>
      </headerFooter>
    </customSheetView>
    <customSheetView guid="{E666C825-D159-4D4F-AC64-C82DDA90B3BC}" showPageBreaks="1" fitToPage="1" printArea="1" view="pageLayout" topLeftCell="A20">
      <selection activeCell="B20" sqref="B20:I22"/>
      <pageMargins left="0.25" right="0.25" top="0.25" bottom="0.25" header="0.3" footer="0.3"/>
      <pageSetup scale="61" orientation="portrait" r:id="rId2"/>
      <headerFooter>
        <oddFooter>&amp;CCopyright RedTeam Software 2020&amp;RBENEFITS</oddFooter>
      </headerFooter>
    </customSheetView>
  </customSheetViews>
  <mergeCells count="9">
    <mergeCell ref="B61:I64"/>
    <mergeCell ref="C3:K4"/>
    <mergeCell ref="C5:K8"/>
    <mergeCell ref="C13:K14"/>
    <mergeCell ref="B74:I75"/>
    <mergeCell ref="B20:I22"/>
    <mergeCell ref="B50:H51"/>
    <mergeCell ref="B40:H41"/>
    <mergeCell ref="C10:K11"/>
  </mergeCells>
  <phoneticPr fontId="6" type="noConversion"/>
  <hyperlinks>
    <hyperlink ref="B85" r:id="rId3" xr:uid="{397DCD9A-8E7C-4CD3-B3FA-0372F6E82F7D}"/>
    <hyperlink ref="B86" r:id="rId4" xr:uid="{C570BE3D-622B-4AD1-9FAD-34DF72FE45E7}"/>
    <hyperlink ref="B84" r:id="rId5" xr:uid="{1AB43E7F-384C-4C33-B633-9AFDFA1604E0}"/>
    <hyperlink ref="B87" r:id="rId6" xr:uid="{91F0F5F3-B027-4CB5-B190-7B4A0F710EF3}"/>
    <hyperlink ref="B88" r:id="rId7" xr:uid="{F9666505-71D3-42CA-85E9-BFEACA6BF274}"/>
  </hyperlinks>
  <pageMargins left="0.25" right="0.25" top="0.25" bottom="0.25" header="0.3" footer="0.3"/>
  <pageSetup scale="61" orientation="portrait" r:id="rId8"/>
  <headerFooter>
    <oddFooter>&amp;CCopyright RedTeam Software 2020&amp;RBENEFITS</oddFooter>
  </headerFooter>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D656C-D622-4F3F-B0BC-01CF8E4CEC18}">
  <sheetPr>
    <tabColor theme="5" tint="0.59999389629810485"/>
    <pageSetUpPr fitToPage="1"/>
  </sheetPr>
  <dimension ref="B1:I62"/>
  <sheetViews>
    <sheetView view="pageBreakPreview" zoomScale="125" zoomScaleNormal="100" zoomScaleSheetLayoutView="125" workbookViewId="0">
      <selection activeCell="E60" sqref="E60"/>
    </sheetView>
  </sheetViews>
  <sheetFormatPr defaultRowHeight="15" x14ac:dyDescent="0.25"/>
  <cols>
    <col min="1" max="1" width="3.85546875" customWidth="1"/>
    <col min="3" max="7" width="18" customWidth="1"/>
    <col min="8" max="9" width="18" style="6" customWidth="1"/>
    <col min="10" max="10" width="7" customWidth="1"/>
  </cols>
  <sheetData>
    <row r="1" spans="2:9" x14ac:dyDescent="0.25">
      <c r="E1" s="136" t="s">
        <v>161</v>
      </c>
      <c r="F1" s="136"/>
    </row>
    <row r="2" spans="2:9" ht="21" x14ac:dyDescent="0.35">
      <c r="B2" s="138" t="s">
        <v>162</v>
      </c>
      <c r="C2" s="139"/>
      <c r="D2" s="139"/>
      <c r="E2" s="139"/>
    </row>
    <row r="3" spans="2:9" x14ac:dyDescent="0.25">
      <c r="B3" s="109"/>
    </row>
    <row r="4" spans="2:9" ht="19.5" thickBot="1" x14ac:dyDescent="0.35">
      <c r="B4" s="96" t="s">
        <v>8</v>
      </c>
      <c r="C4" s="29"/>
      <c r="D4" s="29"/>
      <c r="E4" s="29"/>
      <c r="F4" s="29"/>
      <c r="G4" s="29"/>
      <c r="H4" s="30"/>
      <c r="I4" s="30"/>
    </row>
    <row r="5" spans="2:9" ht="8.25" customHeight="1" x14ac:dyDescent="0.25"/>
    <row r="6" spans="2:9" x14ac:dyDescent="0.25">
      <c r="B6" s="123" t="s">
        <v>38</v>
      </c>
      <c r="C6" s="124"/>
      <c r="D6" s="124"/>
      <c r="E6" s="129"/>
      <c r="F6" s="129" t="s">
        <v>12</v>
      </c>
      <c r="G6" s="129" t="s">
        <v>13</v>
      </c>
      <c r="H6" s="130" t="s">
        <v>15</v>
      </c>
      <c r="I6" s="128"/>
    </row>
    <row r="7" spans="2:9" x14ac:dyDescent="0.25">
      <c r="B7" s="12"/>
      <c r="C7" s="161" t="s">
        <v>18</v>
      </c>
      <c r="D7" s="166"/>
      <c r="E7" s="1" t="s">
        <v>10</v>
      </c>
      <c r="F7" s="1"/>
      <c r="G7" s="1"/>
      <c r="H7" s="103">
        <v>3500</v>
      </c>
      <c r="I7" s="14">
        <f>H7</f>
        <v>3500</v>
      </c>
    </row>
    <row r="8" spans="2:9" x14ac:dyDescent="0.25">
      <c r="B8" s="12"/>
      <c r="C8" s="166"/>
      <c r="D8" s="166"/>
      <c r="E8" s="1" t="s">
        <v>11</v>
      </c>
      <c r="F8" s="102" t="s">
        <v>16</v>
      </c>
      <c r="G8" s="102">
        <v>40</v>
      </c>
      <c r="H8" s="104">
        <v>0</v>
      </c>
      <c r="I8" s="15">
        <f>H8*G8</f>
        <v>0</v>
      </c>
    </row>
    <row r="9" spans="2:9" x14ac:dyDescent="0.25">
      <c r="B9" s="12"/>
      <c r="C9" s="19"/>
      <c r="D9" s="19"/>
      <c r="E9" s="1"/>
      <c r="F9" s="1"/>
      <c r="G9" s="1"/>
      <c r="H9" s="8"/>
      <c r="I9" s="34">
        <f>SUM(I7:I8)</f>
        <v>3500</v>
      </c>
    </row>
    <row r="10" spans="2:9" ht="6.75" customHeight="1" x14ac:dyDescent="0.25">
      <c r="B10" s="12"/>
      <c r="C10" s="19"/>
      <c r="D10" s="19"/>
      <c r="E10" s="1"/>
      <c r="F10" s="1"/>
      <c r="G10" s="1"/>
      <c r="H10" s="8"/>
      <c r="I10" s="34"/>
    </row>
    <row r="11" spans="2:9" x14ac:dyDescent="0.25">
      <c r="B11" s="123" t="s">
        <v>33</v>
      </c>
      <c r="C11" s="124"/>
      <c r="D11" s="124"/>
      <c r="E11" s="129" t="s">
        <v>36</v>
      </c>
      <c r="F11" s="129"/>
      <c r="G11" s="129" t="s">
        <v>37</v>
      </c>
      <c r="H11" s="130"/>
      <c r="I11" s="128"/>
    </row>
    <row r="12" spans="2:9" ht="15" customHeight="1" x14ac:dyDescent="0.25">
      <c r="B12" s="12"/>
      <c r="C12" s="161" t="s">
        <v>34</v>
      </c>
      <c r="D12" s="166"/>
      <c r="E12" s="1" t="s">
        <v>41</v>
      </c>
      <c r="F12" s="1"/>
      <c r="G12" s="102">
        <v>8</v>
      </c>
      <c r="H12" s="104">
        <v>1500</v>
      </c>
      <c r="I12" s="14">
        <f>H12*G12</f>
        <v>12000</v>
      </c>
    </row>
    <row r="13" spans="2:9" x14ac:dyDescent="0.25">
      <c r="B13" s="12"/>
      <c r="C13" s="166"/>
      <c r="D13" s="166"/>
      <c r="E13" s="1" t="s">
        <v>45</v>
      </c>
      <c r="F13" s="1"/>
      <c r="G13" s="102">
        <v>5</v>
      </c>
      <c r="H13" s="104">
        <v>1000</v>
      </c>
      <c r="I13" s="14">
        <f>H13*G13</f>
        <v>5000</v>
      </c>
    </row>
    <row r="14" spans="2:9" x14ac:dyDescent="0.25">
      <c r="B14" s="12"/>
      <c r="C14" s="19"/>
      <c r="D14" s="19"/>
      <c r="E14" s="1" t="s">
        <v>44</v>
      </c>
      <c r="F14" s="1"/>
      <c r="G14" s="1"/>
      <c r="H14" s="104">
        <v>0</v>
      </c>
      <c r="I14" s="14">
        <f>H14</f>
        <v>0</v>
      </c>
    </row>
    <row r="15" spans="2:9" x14ac:dyDescent="0.25">
      <c r="B15" s="12"/>
      <c r="C15" s="19"/>
      <c r="D15" s="19"/>
      <c r="E15" s="1" t="s">
        <v>35</v>
      </c>
      <c r="F15" s="1"/>
      <c r="G15" s="1"/>
      <c r="H15" s="104">
        <v>0</v>
      </c>
      <c r="I15" s="15">
        <f>H15</f>
        <v>0</v>
      </c>
    </row>
    <row r="16" spans="2:9" x14ac:dyDescent="0.25">
      <c r="B16" s="12"/>
      <c r="C16" s="19"/>
      <c r="D16" s="19"/>
      <c r="E16" s="1"/>
      <c r="F16" s="1"/>
      <c r="G16" s="1"/>
      <c r="H16" s="8"/>
      <c r="I16" s="34">
        <f>SUM(I12:I15)</f>
        <v>17000</v>
      </c>
    </row>
    <row r="17" spans="2:9" s="1" customFormat="1" ht="6.75" customHeight="1" x14ac:dyDescent="0.25">
      <c r="B17" s="12"/>
      <c r="C17" s="19"/>
      <c r="D17" s="19"/>
      <c r="H17" s="8"/>
      <c r="I17" s="34"/>
    </row>
    <row r="18" spans="2:9" ht="30" x14ac:dyDescent="0.25">
      <c r="B18" s="123" t="s">
        <v>9</v>
      </c>
      <c r="C18" s="124"/>
      <c r="D18" s="124"/>
      <c r="E18" s="125" t="s">
        <v>20</v>
      </c>
      <c r="F18" s="126" t="s">
        <v>25</v>
      </c>
      <c r="G18" s="126" t="s">
        <v>26</v>
      </c>
      <c r="H18" s="127" t="s">
        <v>32</v>
      </c>
      <c r="I18" s="128"/>
    </row>
    <row r="19" spans="2:9" x14ac:dyDescent="0.25">
      <c r="B19" s="20"/>
      <c r="C19" s="167" t="s">
        <v>19</v>
      </c>
      <c r="D19" s="167"/>
      <c r="E19" s="1" t="s">
        <v>21</v>
      </c>
      <c r="F19" s="102">
        <v>2</v>
      </c>
      <c r="G19" s="102">
        <v>10</v>
      </c>
      <c r="H19" s="103">
        <v>125</v>
      </c>
      <c r="I19" s="14">
        <f>H19*G19*F19</f>
        <v>2500</v>
      </c>
    </row>
    <row r="20" spans="2:9" ht="15" customHeight="1" x14ac:dyDescent="0.25">
      <c r="B20" s="12"/>
      <c r="C20" s="167"/>
      <c r="D20" s="167"/>
      <c r="E20" s="1" t="s">
        <v>22</v>
      </c>
      <c r="F20" s="102">
        <v>2</v>
      </c>
      <c r="G20" s="102">
        <v>10</v>
      </c>
      <c r="H20" s="104">
        <v>35</v>
      </c>
      <c r="I20" s="14">
        <f t="shared" ref="I20:I22" si="0">H20*G20*F20</f>
        <v>700</v>
      </c>
    </row>
    <row r="21" spans="2:9" x14ac:dyDescent="0.25">
      <c r="B21" s="12"/>
      <c r="C21" s="21"/>
      <c r="D21" s="22"/>
      <c r="E21" s="1" t="s">
        <v>23</v>
      </c>
      <c r="F21" s="102">
        <v>2</v>
      </c>
      <c r="G21" s="102">
        <v>10</v>
      </c>
      <c r="H21" s="104">
        <v>50</v>
      </c>
      <c r="I21" s="14">
        <f t="shared" si="0"/>
        <v>1000</v>
      </c>
    </row>
    <row r="22" spans="2:9" x14ac:dyDescent="0.25">
      <c r="B22" s="12"/>
      <c r="C22" s="22"/>
      <c r="D22" s="22"/>
      <c r="E22" s="1" t="s">
        <v>24</v>
      </c>
      <c r="F22" s="102">
        <v>8</v>
      </c>
      <c r="G22" s="102">
        <v>4</v>
      </c>
      <c r="H22" s="104">
        <v>25</v>
      </c>
      <c r="I22" s="14">
        <f t="shared" si="0"/>
        <v>800</v>
      </c>
    </row>
    <row r="23" spans="2:9" s="1" customFormat="1" x14ac:dyDescent="0.25">
      <c r="B23" s="72"/>
      <c r="C23" s="10"/>
      <c r="D23" s="112"/>
      <c r="E23" s="10"/>
      <c r="F23" s="10"/>
      <c r="G23" s="10"/>
      <c r="H23" s="11"/>
      <c r="I23" s="23">
        <f>SUM(I19:I22)</f>
        <v>5000</v>
      </c>
    </row>
    <row r="24" spans="2:9" ht="6.75" customHeight="1" x14ac:dyDescent="0.25">
      <c r="B24" s="12"/>
      <c r="C24" s="1"/>
      <c r="D24" s="24"/>
      <c r="E24" s="1"/>
      <c r="F24" s="1"/>
      <c r="G24" s="1"/>
      <c r="H24" s="8"/>
      <c r="I24" s="34"/>
    </row>
    <row r="25" spans="2:9" x14ac:dyDescent="0.25">
      <c r="B25" s="123" t="s">
        <v>42</v>
      </c>
      <c r="C25" s="124"/>
      <c r="D25" s="124"/>
      <c r="E25" s="131"/>
      <c r="F25" s="132" t="s">
        <v>30</v>
      </c>
      <c r="G25" s="132" t="s">
        <v>29</v>
      </c>
      <c r="H25" s="133" t="s">
        <v>28</v>
      </c>
      <c r="I25" s="128"/>
    </row>
    <row r="26" spans="2:9" x14ac:dyDescent="0.25">
      <c r="B26" s="12"/>
      <c r="C26" s="161" t="s">
        <v>157</v>
      </c>
      <c r="D26" s="166"/>
      <c r="E26" s="1" t="s">
        <v>27</v>
      </c>
      <c r="F26" s="102" t="s">
        <v>31</v>
      </c>
      <c r="G26" s="1"/>
      <c r="H26" s="103">
        <v>0</v>
      </c>
      <c r="I26" s="14">
        <f>H26</f>
        <v>0</v>
      </c>
    </row>
    <row r="27" spans="2:9" x14ac:dyDescent="0.25">
      <c r="B27" s="12"/>
      <c r="C27" s="166"/>
      <c r="D27" s="166"/>
      <c r="E27" s="1" t="s">
        <v>56</v>
      </c>
      <c r="F27" s="102" t="s">
        <v>57</v>
      </c>
      <c r="G27" s="102">
        <v>0</v>
      </c>
      <c r="H27" s="104">
        <v>400</v>
      </c>
      <c r="I27" s="15">
        <f>H27*G27</f>
        <v>0</v>
      </c>
    </row>
    <row r="28" spans="2:9" x14ac:dyDescent="0.25">
      <c r="B28" s="12"/>
      <c r="C28" s="19"/>
      <c r="D28" s="19"/>
      <c r="E28" s="1"/>
      <c r="F28" s="1"/>
      <c r="G28" s="1"/>
      <c r="H28" s="8"/>
      <c r="I28" s="23">
        <f>SUM(I26:I27)</f>
        <v>0</v>
      </c>
    </row>
    <row r="29" spans="2:9" s="1" customFormat="1" ht="15.75" thickBot="1" x14ac:dyDescent="0.3">
      <c r="B29" s="12"/>
      <c r="C29" s="19"/>
      <c r="D29" s="19"/>
      <c r="H29" s="31" t="s">
        <v>14</v>
      </c>
      <c r="I29" s="32">
        <f>I28+I23+I9+I16</f>
        <v>25500</v>
      </c>
    </row>
    <row r="30" spans="2:9" ht="6.75" customHeight="1" thickTop="1" x14ac:dyDescent="0.25">
      <c r="B30" s="16"/>
      <c r="C30" s="17"/>
      <c r="D30" s="17"/>
      <c r="E30" s="2"/>
      <c r="F30" s="2"/>
      <c r="G30" s="2"/>
      <c r="H30" s="7"/>
      <c r="I30" s="18"/>
    </row>
    <row r="31" spans="2:9" x14ac:dyDescent="0.25">
      <c r="B31" s="12"/>
      <c r="C31" s="19"/>
      <c r="D31" s="19"/>
      <c r="E31" s="1"/>
      <c r="F31" s="1"/>
      <c r="G31" s="1"/>
      <c r="H31" s="8"/>
      <c r="I31" s="34"/>
    </row>
    <row r="32" spans="2:9" x14ac:dyDescent="0.25">
      <c r="B32" s="12"/>
      <c r="C32" s="1"/>
      <c r="D32" s="1"/>
      <c r="E32" s="1"/>
      <c r="F32" s="1"/>
      <c r="G32" s="1"/>
      <c r="H32" s="24" t="s">
        <v>39</v>
      </c>
      <c r="I32" s="14">
        <f>I29-I12-I13-I14</f>
        <v>8500</v>
      </c>
    </row>
    <row r="33" spans="2:9" x14ac:dyDescent="0.25">
      <c r="B33" s="12"/>
      <c r="C33" s="1"/>
      <c r="D33" s="1"/>
      <c r="E33" s="1"/>
      <c r="F33" s="1"/>
      <c r="G33" s="1"/>
      <c r="H33" s="24" t="s">
        <v>71</v>
      </c>
      <c r="I33" s="110">
        <v>3</v>
      </c>
    </row>
    <row r="34" spans="2:9" x14ac:dyDescent="0.25">
      <c r="B34" s="16"/>
      <c r="C34" s="2"/>
      <c r="D34" s="2"/>
      <c r="E34" s="2"/>
      <c r="F34" s="2"/>
      <c r="G34" s="9"/>
      <c r="H34" s="25" t="s">
        <v>40</v>
      </c>
      <c r="I34" s="18">
        <f>I32/I33</f>
        <v>2833.3333333333335</v>
      </c>
    </row>
    <row r="36" spans="2:9" ht="19.5" thickBot="1" x14ac:dyDescent="0.35">
      <c r="B36" s="96" t="s">
        <v>7</v>
      </c>
      <c r="C36" s="29"/>
      <c r="D36" s="29"/>
      <c r="E36" s="29"/>
      <c r="F36" s="29"/>
      <c r="G36" s="29"/>
      <c r="H36" s="30"/>
      <c r="I36" s="30"/>
    </row>
    <row r="37" spans="2:9" ht="6.75" customHeight="1" x14ac:dyDescent="0.25"/>
    <row r="38" spans="2:9" x14ac:dyDescent="0.25">
      <c r="B38" s="123" t="s">
        <v>47</v>
      </c>
      <c r="C38" s="124"/>
      <c r="D38" s="124"/>
      <c r="E38" s="129" t="s">
        <v>36</v>
      </c>
      <c r="F38" s="129"/>
      <c r="G38" s="129" t="s">
        <v>37</v>
      </c>
      <c r="H38" s="130" t="s">
        <v>49</v>
      </c>
      <c r="I38" s="128"/>
    </row>
    <row r="39" spans="2:9" ht="15" customHeight="1" x14ac:dyDescent="0.25">
      <c r="B39" s="12"/>
      <c r="C39" s="161" t="s">
        <v>52</v>
      </c>
      <c r="D39" s="166"/>
      <c r="E39" s="1" t="s">
        <v>41</v>
      </c>
      <c r="F39" s="1"/>
      <c r="G39" s="102">
        <v>8</v>
      </c>
      <c r="H39" s="104">
        <v>1500</v>
      </c>
      <c r="I39" s="14">
        <f>H39*G39</f>
        <v>12000</v>
      </c>
    </row>
    <row r="40" spans="2:9" x14ac:dyDescent="0.25">
      <c r="B40" s="12"/>
      <c r="C40" s="166"/>
      <c r="D40" s="166"/>
      <c r="E40" s="1" t="s">
        <v>45</v>
      </c>
      <c r="F40" s="1"/>
      <c r="G40" s="102">
        <v>4</v>
      </c>
      <c r="H40" s="104">
        <v>1000</v>
      </c>
      <c r="I40" s="14">
        <f>H40*G40</f>
        <v>4000</v>
      </c>
    </row>
    <row r="41" spans="2:9" x14ac:dyDescent="0.25">
      <c r="B41" s="12"/>
      <c r="C41" s="19"/>
      <c r="D41" s="19"/>
      <c r="E41" s="1" t="s">
        <v>44</v>
      </c>
      <c r="F41" s="1"/>
      <c r="G41" s="1"/>
      <c r="H41" s="104">
        <v>0</v>
      </c>
      <c r="I41" s="14">
        <f>H41</f>
        <v>0</v>
      </c>
    </row>
    <row r="42" spans="2:9" x14ac:dyDescent="0.25">
      <c r="B42" s="12"/>
      <c r="C42" s="19"/>
      <c r="D42" s="19"/>
      <c r="E42" s="1" t="s">
        <v>51</v>
      </c>
      <c r="F42" s="1"/>
      <c r="G42" s="1"/>
      <c r="H42" s="104">
        <v>0</v>
      </c>
      <c r="I42" s="15">
        <f>H42</f>
        <v>0</v>
      </c>
    </row>
    <row r="43" spans="2:9" x14ac:dyDescent="0.25">
      <c r="B43" s="12"/>
      <c r="C43" s="19"/>
      <c r="D43" s="19"/>
      <c r="E43" s="1"/>
      <c r="F43" s="1"/>
      <c r="G43" s="1"/>
      <c r="H43" s="8"/>
      <c r="I43" s="34">
        <f>SUM(I39:I42)</f>
        <v>16000</v>
      </c>
    </row>
    <row r="44" spans="2:9" s="1" customFormat="1" ht="6.75" customHeight="1" x14ac:dyDescent="0.25">
      <c r="B44" s="12"/>
      <c r="C44" s="19"/>
      <c r="D44" s="19"/>
      <c r="H44" s="8"/>
      <c r="I44" s="34"/>
    </row>
    <row r="45" spans="2:9" x14ac:dyDescent="0.25">
      <c r="B45" s="123" t="s">
        <v>17</v>
      </c>
      <c r="C45" s="124"/>
      <c r="D45" s="124"/>
      <c r="E45" s="129"/>
      <c r="F45" s="129" t="s">
        <v>12</v>
      </c>
      <c r="G45" s="129" t="s">
        <v>50</v>
      </c>
      <c r="H45" s="130" t="s">
        <v>49</v>
      </c>
      <c r="I45" s="128"/>
    </row>
    <row r="46" spans="2:9" x14ac:dyDescent="0.25">
      <c r="B46" s="26"/>
      <c r="C46" s="161" t="s">
        <v>53</v>
      </c>
      <c r="D46" s="166"/>
      <c r="E46" s="27" t="s">
        <v>6</v>
      </c>
      <c r="F46" s="1"/>
      <c r="G46" s="102">
        <v>0</v>
      </c>
      <c r="H46" s="104">
        <v>0</v>
      </c>
      <c r="I46" s="14">
        <f>H46*G46</f>
        <v>0</v>
      </c>
    </row>
    <row r="47" spans="2:9" x14ac:dyDescent="0.25">
      <c r="B47" s="26"/>
      <c r="C47" s="166"/>
      <c r="D47" s="166"/>
      <c r="E47" s="27" t="s">
        <v>48</v>
      </c>
      <c r="F47" s="1"/>
      <c r="G47" s="102">
        <v>15</v>
      </c>
      <c r="H47" s="104">
        <v>25</v>
      </c>
      <c r="I47" s="15">
        <f>H47*G47</f>
        <v>375</v>
      </c>
    </row>
    <row r="48" spans="2:9" x14ac:dyDescent="0.25">
      <c r="B48" s="26"/>
      <c r="C48" s="1"/>
      <c r="D48" s="1"/>
      <c r="E48" s="1"/>
      <c r="F48" s="1"/>
      <c r="G48" s="1"/>
      <c r="H48" s="8"/>
      <c r="I48" s="34">
        <f>SUM(I46:I47)</f>
        <v>375</v>
      </c>
    </row>
    <row r="49" spans="2:9" s="1" customFormat="1" ht="6.75" customHeight="1" x14ac:dyDescent="0.25">
      <c r="B49" s="26"/>
      <c r="H49" s="8"/>
      <c r="I49" s="34"/>
    </row>
    <row r="50" spans="2:9" x14ac:dyDescent="0.25">
      <c r="B50" s="123" t="s">
        <v>43</v>
      </c>
      <c r="C50" s="124"/>
      <c r="D50" s="124"/>
      <c r="E50" s="129"/>
      <c r="F50" s="129"/>
      <c r="G50" s="129" t="s">
        <v>50</v>
      </c>
      <c r="H50" s="130" t="s">
        <v>49</v>
      </c>
      <c r="I50" s="128"/>
    </row>
    <row r="51" spans="2:9" x14ac:dyDescent="0.25">
      <c r="B51" s="12"/>
      <c r="C51" s="1"/>
      <c r="D51" s="1"/>
      <c r="E51" s="1" t="s">
        <v>54</v>
      </c>
      <c r="F51" s="1"/>
      <c r="G51" s="102">
        <v>0</v>
      </c>
      <c r="H51" s="104">
        <v>0</v>
      </c>
      <c r="I51" s="14">
        <f>H51*G51</f>
        <v>0</v>
      </c>
    </row>
    <row r="52" spans="2:9" x14ac:dyDescent="0.25">
      <c r="B52" s="12"/>
      <c r="C52" s="1"/>
      <c r="D52" s="1"/>
      <c r="E52" s="1" t="s">
        <v>55</v>
      </c>
      <c r="F52" s="1"/>
      <c r="G52" s="28"/>
      <c r="H52" s="111">
        <v>0.2</v>
      </c>
      <c r="I52" s="15">
        <f>H52*I28</f>
        <v>0</v>
      </c>
    </row>
    <row r="53" spans="2:9" x14ac:dyDescent="0.25">
      <c r="B53" s="12"/>
      <c r="C53" s="1"/>
      <c r="D53" s="1"/>
      <c r="E53" s="1"/>
      <c r="F53" s="1"/>
      <c r="G53" s="1"/>
      <c r="H53" s="8"/>
      <c r="I53" s="34">
        <f>SUM(I51:I52)</f>
        <v>0</v>
      </c>
    </row>
    <row r="54" spans="2:9" s="1" customFormat="1" ht="6.75" customHeight="1" x14ac:dyDescent="0.25">
      <c r="B54" s="12"/>
      <c r="H54" s="8"/>
      <c r="I54" s="34"/>
    </row>
    <row r="55" spans="2:9" ht="30" x14ac:dyDescent="0.25">
      <c r="B55" s="123" t="s">
        <v>46</v>
      </c>
      <c r="C55" s="124"/>
      <c r="D55" s="124"/>
      <c r="E55" s="125" t="s">
        <v>20</v>
      </c>
      <c r="F55" s="126" t="s">
        <v>25</v>
      </c>
      <c r="G55" s="126" t="s">
        <v>63</v>
      </c>
      <c r="H55" s="127" t="s">
        <v>32</v>
      </c>
      <c r="I55" s="128"/>
    </row>
    <row r="56" spans="2:9" x14ac:dyDescent="0.25">
      <c r="B56" s="12"/>
      <c r="C56" s="167" t="s">
        <v>61</v>
      </c>
      <c r="D56" s="167"/>
      <c r="E56" s="1" t="s">
        <v>58</v>
      </c>
      <c r="F56" s="102">
        <v>1</v>
      </c>
      <c r="G56" s="102">
        <v>0</v>
      </c>
      <c r="H56" s="103">
        <v>50</v>
      </c>
      <c r="I56" s="14">
        <f>H56*G56*F56*12</f>
        <v>0</v>
      </c>
    </row>
    <row r="57" spans="2:9" x14ac:dyDescent="0.25">
      <c r="B57" s="12"/>
      <c r="C57" s="167"/>
      <c r="D57" s="167"/>
      <c r="E57" s="1" t="s">
        <v>59</v>
      </c>
      <c r="F57" s="102">
        <v>1</v>
      </c>
      <c r="G57" s="102">
        <v>0</v>
      </c>
      <c r="H57" s="104">
        <v>25</v>
      </c>
      <c r="I57" s="14">
        <f t="shared" ref="I57:I59" si="1">H57*G57*F57*12</f>
        <v>0</v>
      </c>
    </row>
    <row r="58" spans="2:9" x14ac:dyDescent="0.25">
      <c r="B58" s="12"/>
      <c r="C58" s="1"/>
      <c r="D58" s="1"/>
      <c r="E58" s="1" t="s">
        <v>60</v>
      </c>
      <c r="F58" s="102">
        <v>1</v>
      </c>
      <c r="G58" s="102">
        <v>2</v>
      </c>
      <c r="H58" s="104">
        <v>25</v>
      </c>
      <c r="I58" s="14">
        <f t="shared" si="1"/>
        <v>600</v>
      </c>
    </row>
    <row r="59" spans="2:9" x14ac:dyDescent="0.25">
      <c r="B59" s="12"/>
      <c r="C59" s="1"/>
      <c r="D59" s="1"/>
      <c r="E59" s="1" t="s">
        <v>62</v>
      </c>
      <c r="F59" s="102">
        <v>1</v>
      </c>
      <c r="G59" s="102">
        <v>2</v>
      </c>
      <c r="H59" s="104">
        <v>25</v>
      </c>
      <c r="I59" s="15">
        <f t="shared" si="1"/>
        <v>600</v>
      </c>
    </row>
    <row r="60" spans="2:9" x14ac:dyDescent="0.25">
      <c r="B60" s="16"/>
      <c r="C60" s="2"/>
      <c r="D60" s="2"/>
      <c r="E60" s="2"/>
      <c r="F60" s="2"/>
      <c r="G60" s="2"/>
      <c r="H60" s="7"/>
      <c r="I60" s="18">
        <f>SUM(I56:I59)</f>
        <v>1200</v>
      </c>
    </row>
    <row r="61" spans="2:9" ht="15.75" thickBot="1" x14ac:dyDescent="0.3">
      <c r="H61" s="31" t="s">
        <v>14</v>
      </c>
      <c r="I61" s="32">
        <f>I60+I53+I48+I43</f>
        <v>17575</v>
      </c>
    </row>
    <row r="62" spans="2:9" ht="15.75" thickTop="1" x14ac:dyDescent="0.25"/>
  </sheetData>
  <sheetProtection algorithmName="SHA-512" hashValue="VKDmLB8HwGcY0kzhMNDsdy+Rs4ojTGmJXkT1dnmgRYkdxacHfmGNTMJkhHqo1pBjY8/cLWR9r/4LbftMQJMNAw==" saltValue="o7S9ivuaSpVfCvIcvo9gKw==" spinCount="100000" sheet="1" objects="1" scenarios="1"/>
  <customSheetViews>
    <customSheetView guid="{2551AFC1-09C7-4CDF-ACBC-8FCAF7D94AB3}" scale="125" showPageBreaks="1" fitToPage="1" view="pageBreakPreview">
      <selection activeCell="C4" sqref="C4"/>
      <pageMargins left="0.25" right="0.25" top="0.75" bottom="0.75" header="0.3" footer="0.3"/>
      <pageSetup scale="69" orientation="portrait" r:id="rId1"/>
      <headerFooter>
        <oddFooter>&amp;CCopyright RedTeam Software 2020&amp;RINVESTMENT</oddFooter>
      </headerFooter>
    </customSheetView>
    <customSheetView guid="{E666C825-D159-4D4F-AC64-C82DDA90B3BC}" scale="125" showPageBreaks="1" fitToPage="1" view="pageBreakPreview">
      <selection activeCell="C4" sqref="C4"/>
      <pageMargins left="0.25" right="0.25" top="0.75" bottom="0.75" header="0.3" footer="0.3"/>
      <pageSetup scale="69" orientation="portrait" r:id="rId2"/>
      <headerFooter>
        <oddFooter>&amp;CCopyright RedTeam Software 2020&amp;RINVESTMENT</oddFooter>
      </headerFooter>
    </customSheetView>
  </customSheetViews>
  <mergeCells count="7">
    <mergeCell ref="C39:D40"/>
    <mergeCell ref="C46:D47"/>
    <mergeCell ref="C56:D57"/>
    <mergeCell ref="C26:D27"/>
    <mergeCell ref="C7:D8"/>
    <mergeCell ref="C19:D20"/>
    <mergeCell ref="C12:D13"/>
  </mergeCells>
  <phoneticPr fontId="6" type="noConversion"/>
  <pageMargins left="0.25" right="0.25" top="0.75" bottom="0.75" header="0.3" footer="0.3"/>
  <pageSetup scale="69" orientation="portrait" r:id="rId3"/>
  <headerFooter>
    <oddFooter>&amp;CCopyright RedTeam Software 2020&amp;RINVESTMENT</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46D3F-6E46-47EC-8DE4-0E9EF5CC7370}">
  <sheetPr>
    <tabColor rgb="FFFF0000"/>
    <pageSetUpPr fitToPage="1"/>
  </sheetPr>
  <dimension ref="B5:H53"/>
  <sheetViews>
    <sheetView tabSelected="1" view="pageBreakPreview" topLeftCell="A10" zoomScale="125" zoomScaleNormal="100" zoomScaleSheetLayoutView="125" workbookViewId="0">
      <selection activeCell="B29" sqref="B29"/>
    </sheetView>
  </sheetViews>
  <sheetFormatPr defaultRowHeight="15" x14ac:dyDescent="0.25"/>
  <cols>
    <col min="1" max="1" width="11" customWidth="1"/>
    <col min="2" max="2" width="25.5703125" style="41" customWidth="1"/>
    <col min="3" max="9" width="15.7109375" customWidth="1"/>
  </cols>
  <sheetData>
    <row r="5" spans="2:8" x14ac:dyDescent="0.25">
      <c r="H5" s="6"/>
    </row>
    <row r="6" spans="2:8" x14ac:dyDescent="0.25">
      <c r="C6" s="174" t="s">
        <v>139</v>
      </c>
      <c r="D6" s="174"/>
      <c r="E6" s="174"/>
      <c r="F6" s="174"/>
      <c r="H6" s="6"/>
    </row>
    <row r="7" spans="2:8" x14ac:dyDescent="0.25">
      <c r="C7" s="174"/>
      <c r="D7" s="174"/>
      <c r="E7" s="174"/>
      <c r="F7" s="174"/>
      <c r="H7" s="6"/>
    </row>
    <row r="8" spans="2:8" x14ac:dyDescent="0.25">
      <c r="H8" s="6"/>
    </row>
    <row r="9" spans="2:8" x14ac:dyDescent="0.25">
      <c r="H9" s="6"/>
    </row>
    <row r="11" spans="2:8" s="4" customFormat="1" x14ac:dyDescent="0.25">
      <c r="B11" s="41"/>
      <c r="C11" s="79" t="s">
        <v>64</v>
      </c>
      <c r="D11" s="79" t="s">
        <v>65</v>
      </c>
      <c r="E11" s="79" t="s">
        <v>66</v>
      </c>
      <c r="F11" s="79" t="s">
        <v>67</v>
      </c>
      <c r="G11" s="79" t="s">
        <v>68</v>
      </c>
    </row>
    <row r="12" spans="2:8" x14ac:dyDescent="0.25">
      <c r="B12" s="74"/>
      <c r="C12" s="33"/>
      <c r="D12" s="33"/>
      <c r="E12" s="33"/>
      <c r="F12" s="33"/>
      <c r="G12" s="33"/>
    </row>
    <row r="13" spans="2:8" ht="21" customHeight="1" x14ac:dyDescent="0.25">
      <c r="B13" s="74" t="s">
        <v>70</v>
      </c>
      <c r="C13" s="82">
        <f>INVESTMENT!I34</f>
        <v>2833.3333333333335</v>
      </c>
      <c r="D13" s="68">
        <f>IF(INVESTMENT!I33&gt;1,INVESTMENT!I34,0)</f>
        <v>2833.3333333333335</v>
      </c>
      <c r="E13" s="68">
        <f>IF(INVESTMENT!I33&gt;2,INVESTMENT!I34,0)</f>
        <v>2833.3333333333335</v>
      </c>
      <c r="F13" s="68">
        <f>IF(INVESTMENT!I33&gt;3,INVESTMENT!I34,0)</f>
        <v>0</v>
      </c>
      <c r="G13" s="68">
        <f>IF(INVESTMENT!I33&gt;4,INVESTMENT!I34,0)</f>
        <v>0</v>
      </c>
    </row>
    <row r="14" spans="2:8" ht="21" customHeight="1" x14ac:dyDescent="0.25">
      <c r="B14" s="74" t="s">
        <v>69</v>
      </c>
      <c r="C14" s="83">
        <f>INVESTMENT!I16</f>
        <v>17000</v>
      </c>
      <c r="D14" s="69">
        <f>INVESTMENT!I43</f>
        <v>16000</v>
      </c>
      <c r="E14" s="69">
        <f>D14*(1+E12)</f>
        <v>16000</v>
      </c>
      <c r="F14" s="69">
        <f t="shared" ref="F14:G14" si="0">E14*(1+F12)</f>
        <v>16000</v>
      </c>
      <c r="G14" s="69">
        <f t="shared" si="0"/>
        <v>16000</v>
      </c>
    </row>
    <row r="15" spans="2:8" ht="21" customHeight="1" x14ac:dyDescent="0.25">
      <c r="B15" s="74" t="s">
        <v>72</v>
      </c>
      <c r="C15" s="83"/>
      <c r="D15" s="69">
        <f>INVESTMENT!I61-INVESTMENT!I43</f>
        <v>1575</v>
      </c>
      <c r="E15" s="69">
        <f>D15*(1+E12)</f>
        <v>1575</v>
      </c>
      <c r="F15" s="69">
        <f t="shared" ref="F15:G15" si="1">E15*(1+F12)</f>
        <v>1575</v>
      </c>
      <c r="G15" s="69">
        <f t="shared" si="1"/>
        <v>1575</v>
      </c>
    </row>
    <row r="16" spans="2:8" x14ac:dyDescent="0.25">
      <c r="B16" s="75"/>
      <c r="C16" s="84"/>
      <c r="D16" s="70"/>
      <c r="E16" s="70"/>
      <c r="F16" s="70"/>
      <c r="G16" s="70"/>
    </row>
    <row r="17" spans="2:7" x14ac:dyDescent="0.25">
      <c r="B17" s="74" t="s">
        <v>5</v>
      </c>
      <c r="C17" s="85">
        <f>C15+C14+C13</f>
        <v>19833.333333333332</v>
      </c>
      <c r="D17" s="71">
        <f t="shared" ref="D17:G17" si="2">D15+D14+D13</f>
        <v>20408.333333333332</v>
      </c>
      <c r="E17" s="71">
        <f t="shared" si="2"/>
        <v>20408.333333333332</v>
      </c>
      <c r="F17" s="71">
        <f t="shared" si="2"/>
        <v>17575</v>
      </c>
      <c r="G17" s="71">
        <f t="shared" si="2"/>
        <v>17575</v>
      </c>
    </row>
    <row r="18" spans="2:7" x14ac:dyDescent="0.25">
      <c r="C18" s="69"/>
      <c r="D18" s="69"/>
      <c r="E18" s="69"/>
      <c r="F18" s="69"/>
      <c r="G18" s="69"/>
    </row>
    <row r="19" spans="2:7" s="171" customFormat="1" ht="22.5" customHeight="1" x14ac:dyDescent="0.25">
      <c r="B19" s="170" t="s">
        <v>88</v>
      </c>
      <c r="C19" s="86">
        <f>BENEFITS!C36</f>
        <v>20069.732669616518</v>
      </c>
      <c r="D19" s="80">
        <f>BENEFITS!D36</f>
        <v>30104.599004424777</v>
      </c>
      <c r="E19" s="80">
        <f>BENEFITS!E36</f>
        <v>40139.465339233037</v>
      </c>
      <c r="F19" s="80">
        <f>BENEFITS!F36</f>
        <v>40139.465339233037</v>
      </c>
      <c r="G19" s="80">
        <f>BENEFITS!G36</f>
        <v>40139.465339233037</v>
      </c>
    </row>
    <row r="20" spans="2:7" s="171" customFormat="1" ht="22.5" customHeight="1" x14ac:dyDescent="0.25">
      <c r="B20" s="170" t="s">
        <v>118</v>
      </c>
      <c r="C20" s="86">
        <f>BENEFITS!C46</f>
        <v>0</v>
      </c>
      <c r="D20" s="80">
        <f>BENEFITS!D46</f>
        <v>8475</v>
      </c>
      <c r="E20" s="80">
        <f>BENEFITS!E46</f>
        <v>16950</v>
      </c>
      <c r="F20" s="80">
        <f>BENEFITS!F46</f>
        <v>16950</v>
      </c>
      <c r="G20" s="80">
        <f>BENEFITS!G46</f>
        <v>16950</v>
      </c>
    </row>
    <row r="21" spans="2:7" s="171" customFormat="1" ht="22.5" customHeight="1" x14ac:dyDescent="0.25">
      <c r="B21" s="170" t="s">
        <v>105</v>
      </c>
      <c r="C21" s="86">
        <f>BENEFITS!C57</f>
        <v>0</v>
      </c>
      <c r="D21" s="80">
        <f>BENEFITS!D57</f>
        <v>31250</v>
      </c>
      <c r="E21" s="80">
        <f>BENEFITS!E57</f>
        <v>64062.5</v>
      </c>
      <c r="F21" s="80">
        <f>BENEFITS!F57</f>
        <v>98515.625</v>
      </c>
      <c r="G21" s="80">
        <f>BENEFITS!G57</f>
        <v>134691.40625</v>
      </c>
    </row>
    <row r="22" spans="2:7" s="171" customFormat="1" ht="22.5" customHeight="1" x14ac:dyDescent="0.25">
      <c r="B22" s="170" t="s">
        <v>129</v>
      </c>
      <c r="C22" s="86">
        <f>BENEFITS!C70</f>
        <v>5500</v>
      </c>
      <c r="D22" s="80">
        <f>BENEFITS!D70</f>
        <v>41250</v>
      </c>
      <c r="E22" s="80">
        <f>BENEFITS!E70</f>
        <v>41250</v>
      </c>
      <c r="F22" s="80">
        <f>BENEFITS!F70</f>
        <v>55000</v>
      </c>
      <c r="G22" s="80">
        <f>BENEFITS!G70</f>
        <v>55000</v>
      </c>
    </row>
    <row r="23" spans="2:7" s="172" customFormat="1" ht="22.5" customHeight="1" x14ac:dyDescent="0.25">
      <c r="B23" s="170" t="s">
        <v>152</v>
      </c>
      <c r="C23" s="93">
        <f>BENEFITS!C81</f>
        <v>0</v>
      </c>
      <c r="D23" s="94">
        <f>BENEFITS!D81</f>
        <v>0</v>
      </c>
      <c r="E23" s="94">
        <f>BENEFITS!E81</f>
        <v>0</v>
      </c>
      <c r="F23" s="94">
        <f>BENEFITS!F81</f>
        <v>0</v>
      </c>
      <c r="G23" s="94">
        <f>BENEFITS!G81</f>
        <v>0</v>
      </c>
    </row>
    <row r="24" spans="2:7" x14ac:dyDescent="0.25">
      <c r="B24" s="77"/>
      <c r="C24" s="84"/>
      <c r="D24" s="70"/>
      <c r="E24" s="70"/>
      <c r="F24" s="70"/>
      <c r="G24" s="70"/>
    </row>
    <row r="25" spans="2:7" x14ac:dyDescent="0.25">
      <c r="B25" s="78" t="s">
        <v>3</v>
      </c>
      <c r="C25" s="85">
        <f>SUM(C19:C23)</f>
        <v>25569.732669616518</v>
      </c>
      <c r="D25" s="71">
        <f t="shared" ref="D25:G25" si="3">SUM(D19:D23)</f>
        <v>111079.59900442477</v>
      </c>
      <c r="E25" s="71">
        <f t="shared" si="3"/>
        <v>162401.96533923305</v>
      </c>
      <c r="F25" s="71">
        <f t="shared" si="3"/>
        <v>210605.09033923305</v>
      </c>
      <c r="G25" s="71">
        <f t="shared" si="3"/>
        <v>246780.87158923305</v>
      </c>
    </row>
    <row r="26" spans="2:7" x14ac:dyDescent="0.25">
      <c r="C26" s="69"/>
      <c r="D26" s="69"/>
      <c r="E26" s="69"/>
      <c r="F26" s="69"/>
      <c r="G26" s="69"/>
    </row>
    <row r="27" spans="2:7" ht="21" customHeight="1" thickBot="1" x14ac:dyDescent="0.3">
      <c r="B27" s="175" t="s">
        <v>135</v>
      </c>
      <c r="C27" s="176">
        <f>C25-C17</f>
        <v>5736.3993362831861</v>
      </c>
      <c r="D27" s="176">
        <f>D25-D17</f>
        <v>90671.265671091445</v>
      </c>
      <c r="E27" s="176">
        <f>E25-E17</f>
        <v>141993.63200589971</v>
      </c>
      <c r="F27" s="176">
        <f>F25-F17</f>
        <v>193030.09033923305</v>
      </c>
      <c r="G27" s="176">
        <f>G25-G17</f>
        <v>229205.87158923305</v>
      </c>
    </row>
    <row r="28" spans="2:7" ht="15.75" thickTop="1" x14ac:dyDescent="0.25">
      <c r="C28" s="69"/>
      <c r="D28" s="69"/>
      <c r="E28" s="69"/>
      <c r="F28" s="69"/>
      <c r="G28" s="69"/>
    </row>
    <row r="29" spans="2:7" ht="15.75" thickBot="1" x14ac:dyDescent="0.3">
      <c r="C29" s="81" t="s">
        <v>64</v>
      </c>
      <c r="D29" s="81" t="s">
        <v>65</v>
      </c>
      <c r="E29" s="81" t="s">
        <v>66</v>
      </c>
      <c r="F29" s="81" t="s">
        <v>67</v>
      </c>
      <c r="G29" s="81" t="s">
        <v>68</v>
      </c>
    </row>
    <row r="30" spans="2:7" ht="32.25" thickBot="1" x14ac:dyDescent="0.3">
      <c r="B30" s="87" t="s">
        <v>136</v>
      </c>
      <c r="C30" s="88">
        <f>C27</f>
        <v>5736.3993362831861</v>
      </c>
      <c r="D30" s="88">
        <f>C30+D27</f>
        <v>96407.665007374628</v>
      </c>
      <c r="E30" s="88">
        <f t="shared" ref="E30:G30" si="4">D30+E27</f>
        <v>238401.29701327434</v>
      </c>
      <c r="F30" s="88">
        <f t="shared" si="4"/>
        <v>431431.38735250739</v>
      </c>
      <c r="G30" s="89">
        <f t="shared" si="4"/>
        <v>660637.2589417405</v>
      </c>
    </row>
    <row r="31" spans="2:7" ht="32.25" thickBot="1" x14ac:dyDescent="0.3">
      <c r="B31" s="87" t="s">
        <v>138</v>
      </c>
      <c r="C31" s="90">
        <f>C27/C17</f>
        <v>0.28923021863612702</v>
      </c>
      <c r="D31" s="90">
        <f t="shared" ref="D31:G31" si="5">D27/D17</f>
        <v>4.4428549940918636</v>
      </c>
      <c r="E31" s="90">
        <f t="shared" si="5"/>
        <v>6.9576299880391854</v>
      </c>
      <c r="F31" s="90">
        <f t="shared" si="5"/>
        <v>10.983219933953517</v>
      </c>
      <c r="G31" s="91">
        <f t="shared" si="5"/>
        <v>13.041585865674712</v>
      </c>
    </row>
    <row r="32" spans="2:7" s="173" customFormat="1" ht="22.5" customHeight="1" x14ac:dyDescent="0.25">
      <c r="B32" s="177" t="s">
        <v>166</v>
      </c>
      <c r="C32" s="178"/>
      <c r="D32" s="178"/>
      <c r="E32" s="178"/>
      <c r="F32" s="178"/>
      <c r="G32" s="179">
        <f>BENEFITS!C18</f>
        <v>2.5000000000000001E-2</v>
      </c>
    </row>
    <row r="33" spans="2:7" s="35" customFormat="1" ht="16.5" thickBot="1" x14ac:dyDescent="0.3">
      <c r="B33" s="180"/>
      <c r="C33" s="181">
        <f>ROUNDDOWN(C27/$G$32,-3)</f>
        <v>229000</v>
      </c>
      <c r="D33" s="181">
        <f t="shared" ref="D33:G33" si="6">ROUNDDOWN(D27/$G$32,-3)</f>
        <v>3626000</v>
      </c>
      <c r="E33" s="181">
        <f t="shared" si="6"/>
        <v>5679000</v>
      </c>
      <c r="F33" s="181">
        <f t="shared" si="6"/>
        <v>7721000</v>
      </c>
      <c r="G33" s="182">
        <f t="shared" si="6"/>
        <v>9168000</v>
      </c>
    </row>
    <row r="35" spans="2:7" x14ac:dyDescent="0.25">
      <c r="B35" s="76" t="s">
        <v>140</v>
      </c>
    </row>
    <row r="36" spans="2:7" x14ac:dyDescent="0.25">
      <c r="B36" s="168"/>
      <c r="C36" s="168"/>
      <c r="D36" s="168"/>
      <c r="E36" s="168"/>
      <c r="F36" s="168"/>
      <c r="G36" s="168"/>
    </row>
    <row r="37" spans="2:7" x14ac:dyDescent="0.25">
      <c r="B37" s="168"/>
      <c r="C37" s="168"/>
      <c r="D37" s="168"/>
      <c r="E37" s="168"/>
      <c r="F37" s="168"/>
      <c r="G37" s="168"/>
    </row>
    <row r="38" spans="2:7" x14ac:dyDescent="0.25">
      <c r="B38" s="168"/>
      <c r="C38" s="168"/>
      <c r="D38" s="168"/>
      <c r="E38" s="168"/>
      <c r="F38" s="168"/>
      <c r="G38" s="168"/>
    </row>
    <row r="39" spans="2:7" x14ac:dyDescent="0.25">
      <c r="B39" s="168"/>
      <c r="C39" s="168"/>
      <c r="D39" s="168"/>
      <c r="E39" s="168"/>
      <c r="F39" s="168"/>
      <c r="G39" s="168"/>
    </row>
    <row r="40" spans="2:7" x14ac:dyDescent="0.25">
      <c r="B40" s="168"/>
      <c r="C40" s="168"/>
      <c r="D40" s="168"/>
      <c r="E40" s="168"/>
      <c r="F40" s="168"/>
      <c r="G40" s="168"/>
    </row>
    <row r="41" spans="2:7" x14ac:dyDescent="0.25">
      <c r="B41" s="168"/>
      <c r="C41" s="168"/>
      <c r="D41" s="168"/>
      <c r="E41" s="168"/>
      <c r="F41" s="168"/>
      <c r="G41" s="168"/>
    </row>
    <row r="42" spans="2:7" x14ac:dyDescent="0.25">
      <c r="B42" s="168"/>
      <c r="C42" s="168"/>
      <c r="D42" s="168"/>
      <c r="E42" s="168"/>
      <c r="F42" s="168"/>
      <c r="G42" s="168"/>
    </row>
    <row r="43" spans="2:7" x14ac:dyDescent="0.25">
      <c r="B43" s="168"/>
      <c r="C43" s="168"/>
      <c r="D43" s="168"/>
      <c r="E43" s="168"/>
      <c r="F43" s="168"/>
      <c r="G43" s="168"/>
    </row>
    <row r="45" spans="2:7" x14ac:dyDescent="0.25">
      <c r="B45" s="76"/>
    </row>
    <row r="46" spans="2:7" x14ac:dyDescent="0.25">
      <c r="B46" s="169" t="s">
        <v>141</v>
      </c>
      <c r="C46" s="169"/>
      <c r="D46" s="169"/>
      <c r="E46" s="169"/>
      <c r="F46" s="169"/>
      <c r="G46" s="169"/>
    </row>
    <row r="47" spans="2:7" x14ac:dyDescent="0.25">
      <c r="B47" s="169"/>
      <c r="C47" s="169"/>
      <c r="D47" s="169"/>
      <c r="E47" s="169"/>
      <c r="F47" s="169"/>
      <c r="G47" s="169"/>
    </row>
    <row r="48" spans="2:7" x14ac:dyDescent="0.25">
      <c r="B48" s="169"/>
      <c r="C48" s="169"/>
      <c r="D48" s="169"/>
      <c r="E48" s="169"/>
      <c r="F48" s="169"/>
      <c r="G48" s="169"/>
    </row>
    <row r="49" spans="2:7" x14ac:dyDescent="0.25">
      <c r="B49" s="169"/>
      <c r="C49" s="169"/>
      <c r="D49" s="169"/>
      <c r="E49" s="169"/>
      <c r="F49" s="169"/>
      <c r="G49" s="169"/>
    </row>
    <row r="50" spans="2:7" x14ac:dyDescent="0.25">
      <c r="B50" s="169"/>
      <c r="C50" s="169"/>
      <c r="D50" s="169"/>
      <c r="E50" s="169"/>
      <c r="F50" s="169"/>
      <c r="G50" s="169"/>
    </row>
    <row r="51" spans="2:7" x14ac:dyDescent="0.25">
      <c r="B51" s="169"/>
      <c r="C51" s="169"/>
      <c r="D51" s="169"/>
      <c r="E51" s="169"/>
      <c r="F51" s="169"/>
      <c r="G51" s="169"/>
    </row>
    <row r="52" spans="2:7" x14ac:dyDescent="0.25">
      <c r="B52" s="169"/>
      <c r="C52" s="169"/>
      <c r="D52" s="169"/>
      <c r="E52" s="169"/>
      <c r="F52" s="169"/>
      <c r="G52" s="169"/>
    </row>
    <row r="53" spans="2:7" x14ac:dyDescent="0.25">
      <c r="B53" s="169"/>
      <c r="C53" s="169"/>
      <c r="D53" s="169"/>
      <c r="E53" s="169"/>
      <c r="F53" s="169"/>
      <c r="G53" s="169"/>
    </row>
  </sheetData>
  <customSheetViews>
    <customSheetView guid="{2551AFC1-09C7-4CDF-ACBC-8FCAF7D94AB3}" scale="125" showPageBreaks="1" fitToPage="1" view="pageBreakPreview">
      <selection activeCell="B3" sqref="B3"/>
      <pageMargins left="0.7" right="0.7" top="0.75" bottom="0.75" header="0.3" footer="0.3"/>
      <pageSetup scale="69" orientation="portrait" horizontalDpi="1200" verticalDpi="1200" r:id="rId1"/>
      <headerFooter>
        <oddFooter>&amp;CCopyright RedTeam Software 2020&amp;RROI RESULTS</oddFooter>
      </headerFooter>
    </customSheetView>
    <customSheetView guid="{E666C825-D159-4D4F-AC64-C82DDA90B3BC}" scale="125" showPageBreaks="1" fitToPage="1" view="pageBreakPreview">
      <selection activeCell="B3" sqref="B3"/>
      <pageMargins left="0.7" right="0.7" top="0.75" bottom="0.75" header="0.3" footer="0.3"/>
      <pageSetup scale="69" orientation="portrait" horizontalDpi="1200" verticalDpi="1200" r:id="rId2"/>
      <headerFooter>
        <oddFooter>&amp;CCopyright RedTeam Software 2020&amp;RROI RESULTS</oddFooter>
      </headerFooter>
    </customSheetView>
  </customSheetViews>
  <mergeCells count="4">
    <mergeCell ref="C6:F7"/>
    <mergeCell ref="B36:G43"/>
    <mergeCell ref="B46:G53"/>
    <mergeCell ref="B32:F32"/>
  </mergeCells>
  <pageMargins left="0.7" right="0.7" top="0.75" bottom="0.75" header="0.3" footer="0.3"/>
  <pageSetup scale="69" orientation="portrait" horizontalDpi="1200" verticalDpi="1200" r:id="rId3"/>
  <headerFooter>
    <oddFooter>&amp;CCopyright RedTeam Software 2020&amp;RROI RESULTS</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Using the ROI Calculator</vt:lpstr>
      <vt:lpstr>BENEFITS</vt:lpstr>
      <vt:lpstr>INVESTMENT</vt:lpstr>
      <vt:lpstr>ROI RESULTS</vt:lpstr>
      <vt:lpstr>BENEFITS!Print_Area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Frederic Guitton</dc:creator>
  <cp:lastModifiedBy>HP</cp:lastModifiedBy>
  <cp:lastPrinted>2020-04-14T16:02:33Z</cp:lastPrinted>
  <dcterms:created xsi:type="dcterms:W3CDTF">2020-04-10T12:27:42Z</dcterms:created>
  <dcterms:modified xsi:type="dcterms:W3CDTF">2020-04-17T01:39:28Z</dcterms:modified>
</cp:coreProperties>
</file>